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mposição de Custos" sheetId="1" r:id="rId1"/>
    <sheet name="Equipamentos" sheetId="2" r:id="rId2"/>
  </sheets>
  <definedNames>
    <definedName name="_xlnm.Print_Area" localSheetId="0">'Composição de Custos'!$D$4:$BH$86</definedName>
  </definedNames>
  <calcPr fullCalcOnLoad="1"/>
</workbook>
</file>

<file path=xl/comments1.xml><?xml version="1.0" encoding="utf-8"?>
<comments xmlns="http://schemas.openxmlformats.org/spreadsheetml/2006/main">
  <authors>
    <author>Luciene Antunes Dias de Oliveira</author>
    <author>prince.mainer</author>
  </authors>
  <commentList>
    <comment ref="AN77" authorId="0">
      <text>
        <r>
          <rPr>
            <b/>
            <sz val="9"/>
            <rFont val="Segoe UI"/>
            <family val="2"/>
          </rPr>
          <t>Luciene Antunes Dias de Oliveira:</t>
        </r>
        <r>
          <rPr>
            <sz val="9"/>
            <rFont val="Segoe UI"/>
            <family val="2"/>
          </rPr>
          <t xml:space="preserve">
0,8258 é 1-17,42%
</t>
        </r>
      </text>
    </comment>
    <comment ref="AR77" authorId="0">
      <text>
        <r>
          <rPr>
            <b/>
            <sz val="9"/>
            <rFont val="Segoe UI"/>
            <family val="2"/>
          </rPr>
          <t>Luciene Antunes Dias de Oliveira:</t>
        </r>
        <r>
          <rPr>
            <sz val="9"/>
            <rFont val="Segoe UI"/>
            <family val="2"/>
          </rPr>
          <t xml:space="preserve">
0,8258 é 1-17,42%
</t>
        </r>
      </text>
    </comment>
    <comment ref="AY77" authorId="0">
      <text>
        <r>
          <rPr>
            <b/>
            <sz val="9"/>
            <rFont val="Segoe UI"/>
            <family val="2"/>
          </rPr>
          <t>Luciene Antunes Dias de Oliveira:</t>
        </r>
        <r>
          <rPr>
            <sz val="9"/>
            <rFont val="Segoe UI"/>
            <family val="2"/>
          </rPr>
          <t xml:space="preserve">
0,8258 é 1-17,42%
</t>
        </r>
      </text>
    </comment>
    <comment ref="BC77" authorId="0">
      <text>
        <r>
          <rPr>
            <b/>
            <sz val="9"/>
            <rFont val="Segoe UI"/>
            <family val="2"/>
          </rPr>
          <t>Luciene Antunes Dias de Oliveira:</t>
        </r>
        <r>
          <rPr>
            <sz val="9"/>
            <rFont val="Segoe UI"/>
            <family val="2"/>
          </rPr>
          <t xml:space="preserve">
0,8258 é 1-17,42%
</t>
        </r>
      </text>
    </comment>
    <comment ref="AV77" authorId="0">
      <text>
        <r>
          <rPr>
            <b/>
            <sz val="9"/>
            <rFont val="Segoe UI"/>
            <family val="2"/>
          </rPr>
          <t>Luciene Antunes Dias de Oliveira:</t>
        </r>
        <r>
          <rPr>
            <sz val="9"/>
            <rFont val="Segoe UI"/>
            <family val="2"/>
          </rPr>
          <t xml:space="preserve">
0,8258 é 1-17,42%
</t>
        </r>
      </text>
    </comment>
    <comment ref="BF10" authorId="1">
      <text>
        <r>
          <rPr>
            <b/>
            <sz val="9"/>
            <rFont val="Segoe UI"/>
            <family val="0"/>
          </rPr>
          <t>Preencher com o valor do salário básico por funcionário (sem acúmulo de função).</t>
        </r>
        <r>
          <rPr>
            <sz val="9"/>
            <rFont val="Segoe UI"/>
            <family val="0"/>
          </rPr>
          <t xml:space="preserve">
</t>
        </r>
        <r>
          <rPr>
            <b/>
            <sz val="9"/>
            <rFont val="Segoe UI"/>
            <family val="2"/>
          </rPr>
          <t>O valor não poderá ser inferior ao piso estabelecido na Convenção Coletiva de Trabalho dos Radialistas do RS.</t>
        </r>
      </text>
    </comment>
    <comment ref="BH63" authorId="1">
      <text>
        <r>
          <rPr>
            <b/>
            <sz val="10"/>
            <rFont val="Segoe UI"/>
            <family val="2"/>
          </rPr>
          <t>É o valor total constante na planilha específica de equipamentos locados.</t>
        </r>
        <r>
          <rPr>
            <b/>
            <sz val="9"/>
            <rFont val="Segoe UI"/>
            <family val="2"/>
          </rPr>
          <t xml:space="preserve">
</t>
        </r>
      </text>
    </comment>
    <comment ref="BH60" authorId="1">
      <text>
        <r>
          <rPr>
            <b/>
            <sz val="9"/>
            <rFont val="Segoe UI"/>
            <family val="2"/>
          </rPr>
          <t>Preencher com o valor estabelecido de acordo com os critérios próprios da licitante.</t>
        </r>
        <r>
          <rPr>
            <sz val="9"/>
            <rFont val="Segoe UI"/>
            <family val="2"/>
          </rPr>
          <t xml:space="preserve">
</t>
        </r>
      </text>
    </comment>
    <comment ref="BH62" authorId="1">
      <text>
        <r>
          <rPr>
            <b/>
            <sz val="9"/>
            <rFont val="Segoe UI"/>
            <family val="2"/>
          </rPr>
          <t>Preencher com o valor estabelecido de acordo com os critérios próprios da licitante.</t>
        </r>
        <r>
          <rPr>
            <sz val="9"/>
            <rFont val="Segoe UI"/>
            <family val="2"/>
          </rPr>
          <t xml:space="preserve">
</t>
        </r>
      </text>
    </comment>
    <comment ref="BH64" authorId="1">
      <text>
        <r>
          <rPr>
            <b/>
            <sz val="9"/>
            <rFont val="Segoe UI"/>
            <family val="2"/>
          </rPr>
          <t>Preencher com o valor estabelecido de acordo com os critérios próprios da licitante.</t>
        </r>
        <r>
          <rPr>
            <sz val="9"/>
            <rFont val="Segoe UI"/>
            <family val="2"/>
          </rPr>
          <t xml:space="preserve">
</t>
        </r>
      </text>
    </comment>
    <comment ref="BH65" authorId="1">
      <text>
        <r>
          <rPr>
            <b/>
            <sz val="9"/>
            <rFont val="Segoe UI"/>
            <family val="2"/>
          </rPr>
          <t>Preencher com o valor estabelecido de acordo com os critérios próprios da licitante.</t>
        </r>
        <r>
          <rPr>
            <sz val="9"/>
            <rFont val="Segoe UI"/>
            <family val="2"/>
          </rPr>
          <t xml:space="preserve">
</t>
        </r>
      </text>
    </comment>
    <comment ref="BH66" authorId="1">
      <text>
        <r>
          <rPr>
            <b/>
            <sz val="9"/>
            <rFont val="Segoe UI"/>
            <family val="2"/>
          </rPr>
          <t>Preencher com o valor estabelecido de acordo com os critérios próprios da licitante. Considerar aqui, também, eventuais custos com Vale Refeição / Vale Alimentação dos Funcionários.</t>
        </r>
        <r>
          <rPr>
            <sz val="9"/>
            <rFont val="Segoe UI"/>
            <family val="2"/>
          </rPr>
          <t xml:space="preserve">
</t>
        </r>
      </text>
    </comment>
    <comment ref="BH67" authorId="1">
      <text>
        <r>
          <rPr>
            <b/>
            <sz val="9"/>
            <rFont val="Segoe UI"/>
            <family val="2"/>
          </rPr>
          <t>Preencher com o valor estabelecido de acordo com os critérios próprios da licitante.</t>
        </r>
        <r>
          <rPr>
            <sz val="9"/>
            <rFont val="Segoe UI"/>
            <family val="2"/>
          </rPr>
          <t xml:space="preserve">
</t>
        </r>
      </text>
    </comment>
    <comment ref="BH61" authorId="1">
      <text>
        <r>
          <rPr>
            <b/>
            <sz val="9"/>
            <rFont val="Segoe UI"/>
            <family val="2"/>
          </rPr>
          <t>Preencher com o valor estabelecido de acordo com os critérios próprios da licitante.</t>
        </r>
        <r>
          <rPr>
            <sz val="9"/>
            <rFont val="Segoe UI"/>
            <family val="2"/>
          </rPr>
          <t xml:space="preserve">
</t>
        </r>
      </text>
    </comment>
    <comment ref="BF72" authorId="1">
      <text>
        <r>
          <rPr>
            <b/>
            <sz val="9"/>
            <rFont val="Segoe UI"/>
            <family val="0"/>
          </rPr>
          <t>22 DIAS ÚTEIS X 2 (IDA E VOLTA DO TRABALHO)</t>
        </r>
        <r>
          <rPr>
            <sz val="9"/>
            <rFont val="Segoe UI"/>
            <family val="0"/>
          </rPr>
          <t xml:space="preserve">
</t>
        </r>
      </text>
    </comment>
    <comment ref="BG72" authorId="1">
      <text>
        <r>
          <rPr>
            <b/>
            <sz val="9"/>
            <rFont val="Segoe UI"/>
            <family val="0"/>
          </rPr>
          <t>Tarifa de Porto Alegre. A licitante que utilizar outras tarifas para pagamento dos funcionários, poderá provisionar a diferença junto às Despesas Administrativas/Operacionais do Montante B, despesas estas sujeitas anualmente a recomposição de valor através de índice inflacionário previsto em Contrato.</t>
        </r>
        <r>
          <rPr>
            <sz val="9"/>
            <rFont val="Segoe UI"/>
            <family val="0"/>
          </rPr>
          <t xml:space="preserve">
</t>
        </r>
      </text>
    </comment>
    <comment ref="BH72" authorId="1">
      <text>
        <r>
          <rPr>
            <b/>
            <sz val="9"/>
            <rFont val="Segoe UI"/>
            <family val="2"/>
          </rPr>
          <t xml:space="preserve">Escrever a seguinte fórmula nesta célula:
=BE76*BF76*BG76 </t>
        </r>
        <r>
          <rPr>
            <sz val="9"/>
            <rFont val="Segoe UI"/>
            <family val="0"/>
          </rPr>
          <t xml:space="preserve">
</t>
        </r>
      </text>
    </comment>
    <comment ref="BF11" authorId="1">
      <text>
        <r>
          <rPr>
            <b/>
            <sz val="9"/>
            <rFont val="Segoe UI"/>
            <family val="0"/>
          </rPr>
          <t>Preencher com o valor do salário básico por funcionário (sem acúmulo de função).</t>
        </r>
        <r>
          <rPr>
            <sz val="9"/>
            <rFont val="Segoe UI"/>
            <family val="0"/>
          </rPr>
          <t xml:space="preserve">
</t>
        </r>
        <r>
          <rPr>
            <b/>
            <sz val="9"/>
            <rFont val="Segoe UI"/>
            <family val="2"/>
          </rPr>
          <t>O valor não poderá ser inferior ao piso estabelecido na Convenção Coletiva de Trabalho dos Radialistas do RS.</t>
        </r>
      </text>
    </comment>
    <comment ref="BF12" authorId="1">
      <text>
        <r>
          <rPr>
            <b/>
            <sz val="9"/>
            <rFont val="Segoe UI"/>
            <family val="0"/>
          </rPr>
          <t>Preencher com o valor do salário básico por funcionário (sem acúmulo de função).</t>
        </r>
        <r>
          <rPr>
            <sz val="9"/>
            <rFont val="Segoe UI"/>
            <family val="0"/>
          </rPr>
          <t xml:space="preserve">
</t>
        </r>
        <r>
          <rPr>
            <b/>
            <sz val="9"/>
            <rFont val="Segoe UI"/>
            <family val="2"/>
          </rPr>
          <t>O valor não poderá ser inferior ao piso estabelecido na Convenção Coletiva de Trabalho dos Radialistas do RS.</t>
        </r>
      </text>
    </comment>
    <comment ref="BF13" authorId="1">
      <text>
        <r>
          <rPr>
            <b/>
            <sz val="9"/>
            <rFont val="Segoe UI"/>
            <family val="0"/>
          </rPr>
          <t>Preencher com o valor do salário básico por funcionário (sem acúmulo de função).</t>
        </r>
        <r>
          <rPr>
            <sz val="9"/>
            <rFont val="Segoe UI"/>
            <family val="0"/>
          </rPr>
          <t xml:space="preserve">
</t>
        </r>
        <r>
          <rPr>
            <b/>
            <sz val="9"/>
            <rFont val="Segoe UI"/>
            <family val="2"/>
          </rPr>
          <t>O valor não poderá ser inferior ao piso estabelecido na Convenção Coletiva de Trabalho dos Radialistas do RS.</t>
        </r>
      </text>
    </comment>
    <comment ref="BF14" authorId="1">
      <text>
        <r>
          <rPr>
            <b/>
            <sz val="9"/>
            <rFont val="Segoe UI"/>
            <family val="0"/>
          </rPr>
          <t>Preencher com o valor do salário básico por funcionário (sem acúmulo de função).</t>
        </r>
        <r>
          <rPr>
            <sz val="9"/>
            <rFont val="Segoe UI"/>
            <family val="0"/>
          </rPr>
          <t xml:space="preserve">
</t>
        </r>
        <r>
          <rPr>
            <b/>
            <sz val="9"/>
            <rFont val="Segoe UI"/>
            <family val="2"/>
          </rPr>
          <t>O valor não poderá ser inferior ao piso estabelecido na Convenção Coletiva de Trabalho dos Radialistas do RS.</t>
        </r>
      </text>
    </comment>
    <comment ref="BF15" authorId="1">
      <text>
        <r>
          <rPr>
            <b/>
            <sz val="9"/>
            <rFont val="Segoe UI"/>
            <family val="0"/>
          </rPr>
          <t>Preencher com o valor do salário básico por funcionário (sem acúmulo de função).</t>
        </r>
        <r>
          <rPr>
            <sz val="9"/>
            <rFont val="Segoe UI"/>
            <family val="0"/>
          </rPr>
          <t xml:space="preserve">
</t>
        </r>
        <r>
          <rPr>
            <b/>
            <sz val="9"/>
            <rFont val="Segoe UI"/>
            <family val="2"/>
          </rPr>
          <t>O valor não poderá ser inferior ao piso estabelecido na Convenção Coletiva de Trabalho dos Radialistas do RS.</t>
        </r>
      </text>
    </comment>
    <comment ref="BF16" authorId="1">
      <text>
        <r>
          <rPr>
            <b/>
            <sz val="9"/>
            <rFont val="Segoe UI"/>
            <family val="0"/>
          </rPr>
          <t>Preencher com o valor do salário básico por funcionário (sem acúmulo de função).</t>
        </r>
        <r>
          <rPr>
            <sz val="9"/>
            <rFont val="Segoe UI"/>
            <family val="0"/>
          </rPr>
          <t xml:space="preserve">
</t>
        </r>
        <r>
          <rPr>
            <b/>
            <sz val="9"/>
            <rFont val="Segoe UI"/>
            <family val="2"/>
          </rPr>
          <t>O valor não poderá ser inferior ao piso estabelecido na Convenção Coletiva de Trabalho dos Radialistas do RS.</t>
        </r>
      </text>
    </comment>
    <comment ref="BF17" authorId="1">
      <text>
        <r>
          <rPr>
            <b/>
            <sz val="9"/>
            <rFont val="Segoe UI"/>
            <family val="0"/>
          </rPr>
          <t>Preencher com o valor do salário básico por funcionário (sem acúmulo de função).</t>
        </r>
        <r>
          <rPr>
            <sz val="9"/>
            <rFont val="Segoe UI"/>
            <family val="0"/>
          </rPr>
          <t xml:space="preserve">
</t>
        </r>
        <r>
          <rPr>
            <b/>
            <sz val="9"/>
            <rFont val="Segoe UI"/>
            <family val="2"/>
          </rPr>
          <t>O valor não poderá ser inferior ao piso estabelecido na Convenção Coletiva de Trabalho dos Radialistas do RS.</t>
        </r>
      </text>
    </comment>
    <comment ref="BF18" authorId="1">
      <text>
        <r>
          <rPr>
            <b/>
            <sz val="9"/>
            <rFont val="Segoe UI"/>
            <family val="0"/>
          </rPr>
          <t>Preencher com o valor do salário básico por funcionário (sem acúmulo de função).</t>
        </r>
        <r>
          <rPr>
            <sz val="9"/>
            <rFont val="Segoe UI"/>
            <family val="0"/>
          </rPr>
          <t xml:space="preserve">
</t>
        </r>
        <r>
          <rPr>
            <b/>
            <sz val="9"/>
            <rFont val="Segoe UI"/>
            <family val="2"/>
          </rPr>
          <t>O valor não poderá ser inferior ao piso estabelecido na Convenção Coletiva de Trabalho dos Radialistas do RS.</t>
        </r>
      </text>
    </comment>
    <comment ref="BF19" authorId="1">
      <text>
        <r>
          <rPr>
            <b/>
            <sz val="9"/>
            <rFont val="Segoe UI"/>
            <family val="0"/>
          </rPr>
          <t>Preencher com o valor do salário básico por funcionário (sem acúmulo de função).</t>
        </r>
        <r>
          <rPr>
            <sz val="9"/>
            <rFont val="Segoe UI"/>
            <family val="0"/>
          </rPr>
          <t xml:space="preserve">
</t>
        </r>
        <r>
          <rPr>
            <b/>
            <sz val="9"/>
            <rFont val="Segoe UI"/>
            <family val="2"/>
          </rPr>
          <t>O valor não poderá ser inferior ao piso estabelecido na Convenção Coletiva de Trabalho dos Radialistas do RS.</t>
        </r>
      </text>
    </comment>
    <comment ref="BF20" authorId="1">
      <text>
        <r>
          <rPr>
            <b/>
            <sz val="9"/>
            <rFont val="Segoe UI"/>
            <family val="0"/>
          </rPr>
          <t>Preencher com o valor do salário básico por funcionário (sem acúmulo de função).</t>
        </r>
        <r>
          <rPr>
            <sz val="9"/>
            <rFont val="Segoe UI"/>
            <family val="0"/>
          </rPr>
          <t xml:space="preserve">
</t>
        </r>
        <r>
          <rPr>
            <b/>
            <sz val="9"/>
            <rFont val="Segoe UI"/>
            <family val="2"/>
          </rPr>
          <t>O valor não poderá ser inferior ao piso estabelecido na Convenção Coletiva de Trabalho dos Radialistas do RS.</t>
        </r>
      </text>
    </comment>
    <comment ref="BE80" authorId="1">
      <text>
        <r>
          <rPr>
            <b/>
            <sz val="9"/>
            <rFont val="Segoe UI"/>
            <family val="0"/>
          </rPr>
          <t>preencher aqui a alíquota referente ao regime tributário adotado.</t>
        </r>
        <r>
          <rPr>
            <sz val="9"/>
            <rFont val="Segoe UI"/>
            <family val="0"/>
          </rPr>
          <t xml:space="preserve">
</t>
        </r>
      </text>
    </comment>
    <comment ref="BE81" authorId="1">
      <text>
        <r>
          <rPr>
            <b/>
            <sz val="9"/>
            <rFont val="Segoe UI"/>
            <family val="0"/>
          </rPr>
          <t>preencher aqui a alíquota referente ao regime tributário adotado.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<sst xmlns="http://schemas.openxmlformats.org/spreadsheetml/2006/main" count="358" uniqueCount="207">
  <si>
    <t>MONTANTE "A"</t>
  </si>
  <si>
    <t>índice</t>
  </si>
  <si>
    <t>QUANT.</t>
  </si>
  <si>
    <t>SALÁRIO</t>
  </si>
  <si>
    <t>VALOR</t>
  </si>
  <si>
    <t>DE TÉCS.</t>
  </si>
  <si>
    <t>MENSAL</t>
  </si>
  <si>
    <t>TOTAL</t>
  </si>
  <si>
    <t>TOTAL DA REMUNERAÇÃO</t>
  </si>
  <si>
    <t>ENCARGOS SOCIAIS</t>
  </si>
  <si>
    <t>GRUPO "A"</t>
  </si>
  <si>
    <t>INCRA</t>
  </si>
  <si>
    <t>SEBRAE</t>
  </si>
  <si>
    <t>TOTAL DO GRUPO "A"</t>
  </si>
  <si>
    <t>GRUPO "B"</t>
  </si>
  <si>
    <t>13º Salário</t>
  </si>
  <si>
    <t>1,/12</t>
  </si>
  <si>
    <t>1/12+1/3</t>
  </si>
  <si>
    <t>Aviso Prévio Trabalhado</t>
  </si>
  <si>
    <t>44h</t>
  </si>
  <si>
    <t>Auxílio Enfermidade</t>
  </si>
  <si>
    <t>15dd</t>
  </si>
  <si>
    <t>Acidente de Trabalho</t>
  </si>
  <si>
    <t>Seguro</t>
  </si>
  <si>
    <t>Faltas Legais</t>
  </si>
  <si>
    <t>6d</t>
  </si>
  <si>
    <t>2dd</t>
  </si>
  <si>
    <t>TOTAL DO GRUPO "B"</t>
  </si>
  <si>
    <t>GRUPO "C"</t>
  </si>
  <si>
    <t>Aviso Prévio Indenizado</t>
  </si>
  <si>
    <t>Indenização Adicional</t>
  </si>
  <si>
    <t>Multa FGTS nas Rescisões s/JC</t>
  </si>
  <si>
    <t>40%</t>
  </si>
  <si>
    <t>TOTAL DO GRUPO "C"</t>
  </si>
  <si>
    <t>GRUPO "D"</t>
  </si>
  <si>
    <t>Incidência dos encargos do Grupo "A"</t>
  </si>
  <si>
    <t>sobre o Grupo "B"</t>
  </si>
  <si>
    <t>TOTAL DO GRUPO "D"</t>
  </si>
  <si>
    <t>GRUPO "E"</t>
  </si>
  <si>
    <t>Incidência do FGTS sobre Aviso</t>
  </si>
  <si>
    <t>Prévio Indenizado</t>
  </si>
  <si>
    <t>TOTAL DO GRUPO "E"</t>
  </si>
  <si>
    <t>GRUPO "F"</t>
  </si>
  <si>
    <t>TOTAL DO GRUPO "F"</t>
  </si>
  <si>
    <t>VALOR TOTAL DO ENCARGOS SOCIAIS</t>
  </si>
  <si>
    <t>VALOR TOTAL DO MONTANTE "A"</t>
  </si>
  <si>
    <t>MONTANTE "B"</t>
  </si>
  <si>
    <t>Insumos, Custos e lucro</t>
  </si>
  <si>
    <t>Treinamento e/ou Reciclagem de Pessoal</t>
  </si>
  <si>
    <t>Seguro de Vida em Grupo</t>
  </si>
  <si>
    <t>VALOR TOTAL DO MONTANTE "B"</t>
  </si>
  <si>
    <t>MONTANTE "C"</t>
  </si>
  <si>
    <t>BENEFÍCIOS SOCIAIS</t>
  </si>
  <si>
    <t>Vale-transporte (Lei n. 7.418/85)</t>
  </si>
  <si>
    <t>VALOR TOTAL DO MONTANTE "C"</t>
  </si>
  <si>
    <t>SOMA TOTAL DOS MONTANTES ABC</t>
  </si>
  <si>
    <t>MONTANTE "D"  -  TRIBUTOS</t>
  </si>
  <si>
    <t>TRIBUTAÇÃO SOBRE O FATURAMENTO</t>
  </si>
  <si>
    <t>%</t>
  </si>
  <si>
    <t>VALOR TOTAL DO MONTANTE "D"</t>
  </si>
  <si>
    <t>VALOR TOTAL  -  (MONTANTES A + B + C + D)</t>
  </si>
  <si>
    <t>TUDO COMO 4º TERMO ADITIVO</t>
  </si>
  <si>
    <t>5º TERMO ADITIVO</t>
  </si>
  <si>
    <t>RECOMPOSIÇÃO - SALÁRIOS PAGOS ABRIL/2017</t>
  </si>
  <si>
    <t>Horas</t>
  </si>
  <si>
    <t>Acúmulo</t>
  </si>
  <si>
    <t>Repórter Cinematográfico</t>
  </si>
  <si>
    <t>de Função</t>
  </si>
  <si>
    <t>E FUNÇÕES</t>
  </si>
  <si>
    <t>QUADRO DE REMUNERAÇÕES</t>
  </si>
  <si>
    <t>Intérprete de LIBRAS</t>
  </si>
  <si>
    <t xml:space="preserve">ACÚMULO </t>
  </si>
  <si>
    <t>DE FUNÇÃO</t>
  </si>
  <si>
    <t>INSS (art. 22, I, Lei n.º 8.212/91)</t>
  </si>
  <si>
    <t>FGTS (art.15, Lei 8.036/90)</t>
  </si>
  <si>
    <t>SESC</t>
  </si>
  <si>
    <t>SENAC</t>
  </si>
  <si>
    <t>Salário Educação art.15, Lei9,424/96</t>
  </si>
  <si>
    <t>Seg. c/Acidentes de Trabalho/INSS</t>
  </si>
  <si>
    <t>Férias(incluindo 1/3 constitucional)</t>
  </si>
  <si>
    <t>Férias sobre licença-maternidade do substituto</t>
  </si>
  <si>
    <t>Licença-paternidade</t>
  </si>
  <si>
    <t>Maternidade (apenas sexo feminino)</t>
  </si>
  <si>
    <t>Incidência do Módulo A sobre as Férias do Substit. Licença</t>
  </si>
  <si>
    <t>Auxilio Educação/Creche</t>
  </si>
  <si>
    <t>Equipamentos de Proteção Individual (EPI)</t>
  </si>
  <si>
    <t>Lucro</t>
  </si>
  <si>
    <t>Valor da Planilha de Equipamentos Locados</t>
  </si>
  <si>
    <t>Equipamentos Utilizados na Prestação dos Serviços (cfe. Plan. De Equip. Locados)</t>
  </si>
  <si>
    <t>Uniformes</t>
  </si>
  <si>
    <t>ISSQN do munic. de POA (art. 21, XII, LCM n. 7/73 -  red.LCM 633/09)</t>
  </si>
  <si>
    <t>COFINS (3% ou 7,6%, conforme o regime de tributação)</t>
  </si>
  <si>
    <t>PIS/PASEP (0,65% ou 1,65%, conforme o regime de tributação)</t>
  </si>
  <si>
    <t>Dedução legal vale-transporte(até 6% do sal. mensal) Lei Federal nº 7418/85</t>
  </si>
  <si>
    <t>PLANILHA DE CUSTOS - LOCAÇÃO DE EQUIPAMENTOS</t>
  </si>
  <si>
    <t>UTILIZADOS NA PRESTAÇÃO DOS SERVIÇOS</t>
  </si>
  <si>
    <t>Identificação do Equipamento / Acessório</t>
  </si>
  <si>
    <t>Quantidade</t>
  </si>
  <si>
    <t>Valor mensal de locação unitário R$</t>
  </si>
  <si>
    <t>Valor mensal de locação (Total) R$</t>
  </si>
  <si>
    <t>Amplificador de áudio, 150 watts</t>
  </si>
  <si>
    <t>03 unidades</t>
  </si>
  <si>
    <t>Caixa acústica</t>
  </si>
  <si>
    <t>06 unidades</t>
  </si>
  <si>
    <t>Microfone lapela sem fio para estúdio</t>
  </si>
  <si>
    <t>06 conjuntos</t>
  </si>
  <si>
    <t>Microfone lapela/bola sem fio para externa</t>
  </si>
  <si>
    <t>Câmera de estúdio / Plenário e Salão Júlio de Castilhos</t>
  </si>
  <si>
    <t xml:space="preserve">06 unidades </t>
  </si>
  <si>
    <t>Unidade de controle de câmera</t>
  </si>
  <si>
    <t>Remoto de Unidade de Controle de Câmera</t>
  </si>
  <si>
    <t>Tripé para câmera de vídeo de estúdio</t>
  </si>
  <si>
    <t>Pan / Tilt para câmeras de estúdio</t>
  </si>
  <si>
    <t>02 unidades</t>
  </si>
  <si>
    <t>Remoto para Pan/Tilt das câmeras de estúdio</t>
  </si>
  <si>
    <t>01 unidade</t>
  </si>
  <si>
    <t>Teleprompter para câmera de estúdio</t>
  </si>
  <si>
    <t>02 unidades de teleprompters e 04 unidades de cabos VGA de 20 metros e 01 distribuidor VGA.</t>
  </si>
  <si>
    <t>Câmera de externa</t>
  </si>
  <si>
    <t>05 unidades</t>
  </si>
  <si>
    <t>Tripé para câmera de vídeo de externa, Plenário e Salão Júlio de Castilhos</t>
  </si>
  <si>
    <t>07 unidades</t>
  </si>
  <si>
    <t>Mixer de áudio</t>
  </si>
  <si>
    <t>Monitor de Forma de Onda</t>
  </si>
  <si>
    <t>Monitor de vídeo com monitoração de forma de onda</t>
  </si>
  <si>
    <t>Matriz de vídeo (router) – 12 entradas / saídas</t>
  </si>
  <si>
    <t>2 unidades</t>
  </si>
  <si>
    <t>Matriz de vídeo (router) – 40 entradas / saídas</t>
  </si>
  <si>
    <t>Switcher de vídeo</t>
  </si>
  <si>
    <t>Deck para gravação e reprodução</t>
  </si>
  <si>
    <t>Monitor de vídeo 15”</t>
  </si>
  <si>
    <t>Monitor de vídeo para externa</t>
  </si>
  <si>
    <t>Monitor para multiview</t>
  </si>
  <si>
    <t>Monitor de retorno no estúdio, retorno do sinal do ar nos switchers de produção 1 e 2 e monitoração do teleprompter no switcher de produção 1 e 2</t>
  </si>
  <si>
    <t>Ilhas de Edição / Finalização</t>
  </si>
  <si>
    <t>04 unidades</t>
  </si>
  <si>
    <t>Leitor / gravador de disco óptico formato XDCAM</t>
  </si>
  <si>
    <t>Discos óticos (serão entregues à Contratante, para compor arquivo da TV Assembleia)</t>
  </si>
  <si>
    <t>50 unidades</t>
  </si>
  <si>
    <t>Drive portátil para leitura e gravação de cartuchos ópticos profissionais de até 1.5Tbytes</t>
  </si>
  <si>
    <t>Cartuchos ópticos de até 1.5 Tbytes (serão entregues à Contratante, para compor arquivo da TV Assembleia)</t>
  </si>
  <si>
    <t>Estações de arquivo e controle</t>
  </si>
  <si>
    <t>Leitor / gravador de cartão de memória express card SxS</t>
  </si>
  <si>
    <t>10 unidades</t>
  </si>
  <si>
    <t>Ilha de Computação Gráfica</t>
  </si>
  <si>
    <t>Switch Gigabit Ethernet</t>
  </si>
  <si>
    <t>Sistema de intercom</t>
  </si>
  <si>
    <t xml:space="preserve">Estação MASTER: 03 unidades; Estação Remota: 01 unidade; Receptor de Ponto sem fio: 03 unidades; Transmissor UHF de IFB (transmissor para ponto sem fio): 01 unidade; Beltpack: 20 unidades; interface 4fios/2fios: 01 unidade. </t>
  </si>
  <si>
    <t>Gravador de áudio portátil</t>
  </si>
  <si>
    <t>Luz fria 4X55W</t>
  </si>
  <si>
    <t>Luz fria 2x55W</t>
  </si>
  <si>
    <t>Refletor Fresnel – 650 watts</t>
  </si>
  <si>
    <t>Refletor Fresnel – 300 watts</t>
  </si>
  <si>
    <t>Caixa acústica amplificada para monitoração das Intérpretes de Libras</t>
  </si>
  <si>
    <t>Câmera de vídeo para as Intérpretes de Libras</t>
  </si>
  <si>
    <t>Conversor de vídeo multi-formato</t>
  </si>
  <si>
    <t>Conversor HD-SDI para HDMI</t>
  </si>
  <si>
    <t>Embedded / de-embedded de áudio analógico</t>
  </si>
  <si>
    <t>Transmissor / receptor de fibra ótica</t>
  </si>
  <si>
    <t>08 unidades</t>
  </si>
  <si>
    <t>Rack metálico 44U</t>
  </si>
  <si>
    <t>Régua de patch de vídeo</t>
  </si>
  <si>
    <t>Régua de patch de áudio</t>
  </si>
  <si>
    <t>Régua de patch de fibra</t>
  </si>
  <si>
    <t>Caixas de conexão fibra e comunicação: (ao final do contrato, serão de propriedade da Assembleia Legislativa)</t>
  </si>
  <si>
    <t>20 unidades</t>
  </si>
  <si>
    <t>Ilha de Decupagem DVCam</t>
  </si>
  <si>
    <t>VTs DVCam para ilhas de edição</t>
  </si>
  <si>
    <t>Gerador de legenda oculta</t>
  </si>
  <si>
    <t>01 sistema</t>
  </si>
  <si>
    <t>Kit de áudio para gravação de programa externo</t>
  </si>
  <si>
    <t>01 kit completo</t>
  </si>
  <si>
    <t>Computadores baseados em Windows 10, processador i7, 8 GB de RAM, 3TB de armazenamento e com placa de captura com entrada HD-SDI.</t>
  </si>
  <si>
    <t>Switcher de vídeo portátil para externa</t>
  </si>
  <si>
    <t>Cenário</t>
  </si>
  <si>
    <t>20 tapadeiras</t>
  </si>
  <si>
    <t>6 poltronas</t>
  </si>
  <si>
    <t>2 mesas de apoio</t>
  </si>
  <si>
    <t>1 bancada</t>
  </si>
  <si>
    <t>2 TVs LED 50 polegadas</t>
  </si>
  <si>
    <t>1 Mesa Redonda</t>
  </si>
  <si>
    <t>50 metros quadrados de piso</t>
  </si>
  <si>
    <t>CUSTO TOTAL LOCAÇÃO DE EQUIPAMENTOS</t>
  </si>
  <si>
    <t>Percentuais que podem ser modificados pela licitante para refletir sua realidade de custos.</t>
  </si>
  <si>
    <t>LEGENDAS</t>
  </si>
  <si>
    <t>DE CORES</t>
  </si>
  <si>
    <t>Observação: Equipamentos utilizados na prestação do serviço</t>
  </si>
  <si>
    <t>Item</t>
  </si>
  <si>
    <t>Preencher observando comentários da célula (se houver)</t>
  </si>
  <si>
    <t>Comunicador</t>
  </si>
  <si>
    <t>Supervisor Técnico</t>
  </si>
  <si>
    <t>Diárias por</t>
  </si>
  <si>
    <t>Diretor de Imágens (TV)</t>
  </si>
  <si>
    <t>Técnico</t>
  </si>
  <si>
    <t>Produtor de Rádio e TV</t>
  </si>
  <si>
    <t>Cenógrafo/Cenotécnico</t>
  </si>
  <si>
    <t>Editor de Mídia Audiovisual/Operador de Mídia Audiovisual</t>
  </si>
  <si>
    <t>Sonoplasta/Operador de Mídia Audiovisual</t>
  </si>
  <si>
    <t>Operador de Câmera/Assistente de Operações Audiovisuais</t>
  </si>
  <si>
    <t>Técnico de Sistemas Audiovisuais</t>
  </si>
  <si>
    <t>Despesas Administrativas/Operacionais/Vales de Natureza Alimentícia/Outras</t>
  </si>
  <si>
    <t>ANEXO III DO EDITAL Nº 31/2018</t>
  </si>
  <si>
    <t>Razão Social:</t>
  </si>
  <si>
    <t>CNPJ:</t>
  </si>
  <si>
    <t>Assinatura:</t>
  </si>
  <si>
    <t>Data: 09/07/2018</t>
  </si>
  <si>
    <t>Edital de Licitação 31/2018 ALRS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</si>
</sst>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0%"/>
    <numFmt numFmtId="171" formatCode="[$R$-416]\ #,##0.00;[Red]\-[$R$-416]\ #,##0.00"/>
    <numFmt numFmtId="172" formatCode="&quot;R$ &quot;#,##0.00"/>
    <numFmt numFmtId="173" formatCode="&quot;R$ &quot;#,##0.00;[Red]&quot;R$ &quot;#,##0.00"/>
    <numFmt numFmtId="174" formatCode="0.000"/>
    <numFmt numFmtId="175" formatCode="_(&quot;R$ &quot;* #,##0.00_);_(&quot;R$ &quot;* \(#,##0.00\);_(&quot;R$ &quot;* \-??_);_(@_)"/>
    <numFmt numFmtId="176" formatCode="#,##0.0000"/>
    <numFmt numFmtId="177" formatCode="#,##0_ ;[Red]\-#,##0\ "/>
    <numFmt numFmtId="178" formatCode="#,##0.000000"/>
    <numFmt numFmtId="179" formatCode="0.000%"/>
    <numFmt numFmtId="180" formatCode="_(* #,##0.00_);_(* \(#,##0.00\);_(* \-??_);_(@_)"/>
    <numFmt numFmtId="181" formatCode="#,##0.00000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&quot;R$&quot;\ #,##0.00"/>
    <numFmt numFmtId="187" formatCode="#,##0.00;[Red]#,##0.00"/>
    <numFmt numFmtId="188" formatCode="[$R$-416]#,##0.00;[Red]\-[$R$-416]#,##0.00"/>
    <numFmt numFmtId="189" formatCode="0.0"/>
    <numFmt numFmtId="190" formatCode="0.0%"/>
    <numFmt numFmtId="191" formatCode="_(* #,##0.000_);_(* \(#,##0.000\);_(* \-??_);_(@_)"/>
    <numFmt numFmtId="192" formatCode="_(* #,##0.0_);_(* \(#,##0.0\);_(* \-??_);_(@_)"/>
    <numFmt numFmtId="193" formatCode="_(* #,##0_);_(* \(#,##0\);_(* \-??_);_(@_)"/>
  </numFmts>
  <fonts count="6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 tint="-0.1499900072813034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5" fontId="0" fillId="0" borderId="0" applyFill="0" applyBorder="0" applyAlignment="0" applyProtection="0"/>
    <xf numFmtId="168" fontId="0" fillId="0" borderId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1" fillId="21" borderId="5" applyNumberFormat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80" fontId="0" fillId="0" borderId="0" applyFill="0" applyBorder="0" applyAlignment="0" applyProtection="0"/>
  </cellStyleXfs>
  <cellXfs count="48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2" fillId="0" borderId="11" xfId="0" applyNumberFormat="1" applyFont="1" applyFill="1" applyBorder="1" applyAlignment="1">
      <alignment/>
    </xf>
    <xf numFmtId="171" fontId="6" fillId="33" borderId="15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0" fontId="6" fillId="33" borderId="16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174" fontId="0" fillId="33" borderId="18" xfId="0" applyNumberFormat="1" applyFont="1" applyFill="1" applyBorder="1" applyAlignment="1">
      <alignment/>
    </xf>
    <xf numFmtId="174" fontId="0" fillId="0" borderId="19" xfId="0" applyNumberFormat="1" applyFont="1" applyBorder="1" applyAlignment="1">
      <alignment/>
    </xf>
    <xf numFmtId="171" fontId="0" fillId="0" borderId="2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4" fontId="0" fillId="33" borderId="22" xfId="0" applyNumberFormat="1" applyFont="1" applyFill="1" applyBorder="1" applyAlignment="1">
      <alignment/>
    </xf>
    <xf numFmtId="171" fontId="0" fillId="0" borderId="22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171" fontId="2" fillId="33" borderId="15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71" fontId="7" fillId="0" borderId="22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71" fontId="0" fillId="0" borderId="28" xfId="0" applyNumberFormat="1" applyFont="1" applyFill="1" applyBorder="1" applyAlignment="1">
      <alignment/>
    </xf>
    <xf numFmtId="171" fontId="7" fillId="0" borderId="26" xfId="0" applyNumberFormat="1" applyFont="1" applyFill="1" applyBorder="1" applyAlignment="1">
      <alignment/>
    </xf>
    <xf numFmtId="13" fontId="0" fillId="33" borderId="18" xfId="0" applyNumberFormat="1" applyFont="1" applyFill="1" applyBorder="1" applyAlignment="1">
      <alignment horizontal="center"/>
    </xf>
    <xf numFmtId="13" fontId="0" fillId="0" borderId="29" xfId="0" applyNumberFormat="1" applyFont="1" applyBorder="1" applyAlignment="1">
      <alignment horizontal="center"/>
    </xf>
    <xf numFmtId="13" fontId="0" fillId="33" borderId="22" xfId="0" applyNumberFormat="1" applyFont="1" applyFill="1" applyBorder="1" applyAlignment="1">
      <alignment horizontal="center"/>
    </xf>
    <xf numFmtId="13" fontId="0" fillId="0" borderId="19" xfId="0" applyNumberFormat="1" applyFont="1" applyBorder="1" applyAlignment="1">
      <alignment horizontal="center"/>
    </xf>
    <xf numFmtId="0" fontId="0" fillId="33" borderId="30" xfId="0" applyFont="1" applyFill="1" applyBorder="1" applyAlignment="1">
      <alignment/>
    </xf>
    <xf numFmtId="49" fontId="0" fillId="33" borderId="22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71" fontId="2" fillId="33" borderId="15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171" fontId="0" fillId="33" borderId="34" xfId="0" applyNumberFormat="1" applyFont="1" applyFill="1" applyBorder="1" applyAlignment="1">
      <alignment horizontal="right"/>
    </xf>
    <xf numFmtId="171" fontId="0" fillId="0" borderId="11" xfId="0" applyNumberFormat="1" applyFont="1" applyFill="1" applyBorder="1" applyAlignment="1">
      <alignment horizontal="right"/>
    </xf>
    <xf numFmtId="171" fontId="0" fillId="33" borderId="32" xfId="0" applyNumberFormat="1" applyFont="1" applyFill="1" applyBorder="1" applyAlignment="1">
      <alignment horizontal="right"/>
    </xf>
    <xf numFmtId="0" fontId="0" fillId="33" borderId="35" xfId="0" applyFont="1" applyFill="1" applyBorder="1" applyAlignment="1">
      <alignment/>
    </xf>
    <xf numFmtId="10" fontId="0" fillId="33" borderId="36" xfId="0" applyNumberFormat="1" applyFont="1" applyFill="1" applyBorder="1" applyAlignment="1">
      <alignment horizontal="center"/>
    </xf>
    <xf numFmtId="10" fontId="0" fillId="33" borderId="37" xfId="0" applyNumberFormat="1" applyFont="1" applyFill="1" applyBorder="1" applyAlignment="1">
      <alignment horizontal="center"/>
    </xf>
    <xf numFmtId="171" fontId="0" fillId="33" borderId="38" xfId="0" applyNumberFormat="1" applyFont="1" applyFill="1" applyBorder="1" applyAlignment="1">
      <alignment/>
    </xf>
    <xf numFmtId="171" fontId="7" fillId="33" borderId="36" xfId="0" applyNumberFormat="1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171" fontId="0" fillId="33" borderId="34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171" fontId="0" fillId="33" borderId="32" xfId="0" applyNumberFormat="1" applyFont="1" applyFill="1" applyBorder="1" applyAlignment="1">
      <alignment horizontal="center"/>
    </xf>
    <xf numFmtId="10" fontId="0" fillId="33" borderId="39" xfId="0" applyNumberFormat="1" applyFont="1" applyFill="1" applyBorder="1" applyAlignment="1">
      <alignment horizontal="center"/>
    </xf>
    <xf numFmtId="10" fontId="0" fillId="33" borderId="40" xfId="0" applyNumberFormat="1" applyFont="1" applyFill="1" applyBorder="1" applyAlignment="1">
      <alignment horizontal="center"/>
    </xf>
    <xf numFmtId="171" fontId="0" fillId="33" borderId="41" xfId="0" applyNumberFormat="1" applyFont="1" applyFill="1" applyBorder="1" applyAlignment="1">
      <alignment/>
    </xf>
    <xf numFmtId="171" fontId="0" fillId="33" borderId="36" xfId="0" applyNumberFormat="1" applyFont="1" applyFill="1" applyBorder="1" applyAlignment="1">
      <alignment/>
    </xf>
    <xf numFmtId="10" fontId="0" fillId="33" borderId="16" xfId="0" applyNumberFormat="1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171" fontId="0" fillId="33" borderId="41" xfId="0" applyNumberFormat="1" applyFont="1" applyFill="1" applyBorder="1" applyAlignment="1">
      <alignment horizontal="center"/>
    </xf>
    <xf numFmtId="171" fontId="0" fillId="33" borderId="42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171" fontId="0" fillId="33" borderId="38" xfId="0" applyNumberFormat="1" applyFont="1" applyFill="1" applyBorder="1" applyAlignment="1">
      <alignment horizontal="center"/>
    </xf>
    <xf numFmtId="171" fontId="0" fillId="33" borderId="43" xfId="0" applyNumberFormat="1" applyFont="1" applyFill="1" applyBorder="1" applyAlignment="1">
      <alignment horizontal="center"/>
    </xf>
    <xf numFmtId="0" fontId="0" fillId="0" borderId="44" xfId="0" applyFont="1" applyBorder="1" applyAlignment="1">
      <alignment/>
    </xf>
    <xf numFmtId="171" fontId="2" fillId="0" borderId="10" xfId="0" applyNumberFormat="1" applyFont="1" applyFill="1" applyBorder="1" applyAlignment="1">
      <alignment/>
    </xf>
    <xf numFmtId="171" fontId="2" fillId="0" borderId="16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171" fontId="4" fillId="34" borderId="10" xfId="0" applyNumberFormat="1" applyFont="1" applyFill="1" applyBorder="1" applyAlignment="1">
      <alignment/>
    </xf>
    <xf numFmtId="171" fontId="4" fillId="0" borderId="11" xfId="0" applyNumberFormat="1" applyFont="1" applyFill="1" applyBorder="1" applyAlignment="1">
      <alignment/>
    </xf>
    <xf numFmtId="171" fontId="4" fillId="34" borderId="1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0" borderId="33" xfId="0" applyFont="1" applyBorder="1" applyAlignment="1">
      <alignment/>
    </xf>
    <xf numFmtId="171" fontId="0" fillId="0" borderId="41" xfId="0" applyNumberFormat="1" applyFont="1" applyFill="1" applyBorder="1" applyAlignment="1">
      <alignment/>
    </xf>
    <xf numFmtId="171" fontId="0" fillId="0" borderId="45" xfId="0" applyNumberFormat="1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0" borderId="19" xfId="0" applyFont="1" applyBorder="1" applyAlignment="1">
      <alignment/>
    </xf>
    <xf numFmtId="171" fontId="0" fillId="0" borderId="46" xfId="0" applyNumberFormat="1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7" xfId="0" applyFont="1" applyFill="1" applyBorder="1" applyAlignment="1">
      <alignment horizontal="center"/>
    </xf>
    <xf numFmtId="173" fontId="0" fillId="0" borderId="27" xfId="0" applyNumberFormat="1" applyFont="1" applyBorder="1" applyAlignment="1">
      <alignment/>
    </xf>
    <xf numFmtId="171" fontId="0" fillId="0" borderId="48" xfId="0" applyNumberFormat="1" applyFont="1" applyFill="1" applyBorder="1" applyAlignment="1">
      <alignment/>
    </xf>
    <xf numFmtId="171" fontId="0" fillId="0" borderId="48" xfId="0" applyNumberFormat="1" applyFill="1" applyBorder="1" applyAlignment="1">
      <alignment/>
    </xf>
    <xf numFmtId="0" fontId="0" fillId="33" borderId="27" xfId="0" applyFont="1" applyFill="1" applyBorder="1" applyAlignment="1">
      <alignment/>
    </xf>
    <xf numFmtId="171" fontId="0" fillId="33" borderId="48" xfId="0" applyNumberFormat="1" applyFont="1" applyFill="1" applyBorder="1" applyAlignment="1">
      <alignment/>
    </xf>
    <xf numFmtId="171" fontId="0" fillId="33" borderId="49" xfId="0" applyNumberFormat="1" applyFont="1" applyFill="1" applyBorder="1" applyAlignment="1">
      <alignment/>
    </xf>
    <xf numFmtId="0" fontId="0" fillId="33" borderId="50" xfId="0" applyFont="1" applyFill="1" applyBorder="1" applyAlignment="1">
      <alignment/>
    </xf>
    <xf numFmtId="175" fontId="0" fillId="0" borderId="51" xfId="0" applyNumberFormat="1" applyFont="1" applyBorder="1" applyAlignment="1">
      <alignment/>
    </xf>
    <xf numFmtId="171" fontId="0" fillId="0" borderId="50" xfId="0" applyNumberFormat="1" applyFont="1" applyFill="1" applyBorder="1" applyAlignment="1">
      <alignment/>
    </xf>
    <xf numFmtId="171" fontId="4" fillId="34" borderId="44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71" fontId="4" fillId="33" borderId="0" xfId="0" applyNumberFormat="1" applyFont="1" applyFill="1" applyBorder="1" applyAlignment="1">
      <alignment/>
    </xf>
    <xf numFmtId="171" fontId="0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9" fontId="2" fillId="33" borderId="15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2" fillId="0" borderId="16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171" fontId="1" fillId="33" borderId="42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0" fontId="8" fillId="0" borderId="44" xfId="0" applyNumberFormat="1" applyFont="1" applyBorder="1" applyAlignment="1">
      <alignment/>
    </xf>
    <xf numFmtId="173" fontId="8" fillId="33" borderId="1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173" fontId="9" fillId="0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0" fontId="1" fillId="0" borderId="33" xfId="0" applyFont="1" applyBorder="1" applyAlignment="1">
      <alignment horizontal="center"/>
    </xf>
    <xf numFmtId="9" fontId="2" fillId="0" borderId="34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6" xfId="0" applyNumberFormat="1" applyFont="1" applyFill="1" applyBorder="1" applyAlignment="1">
      <alignment/>
    </xf>
    <xf numFmtId="9" fontId="0" fillId="33" borderId="18" xfId="0" applyNumberFormat="1" applyFont="1" applyFill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173" fontId="0" fillId="0" borderId="2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7" fillId="0" borderId="45" xfId="0" applyNumberFormat="1" applyFont="1" applyFill="1" applyBorder="1" applyAlignment="1">
      <alignment/>
    </xf>
    <xf numFmtId="9" fontId="0" fillId="33" borderId="22" xfId="0" applyNumberFormat="1" applyFont="1" applyFill="1" applyBorder="1" applyAlignment="1">
      <alignment horizontal="center"/>
    </xf>
    <xf numFmtId="10" fontId="0" fillId="33" borderId="22" xfId="0" applyNumberFormat="1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6" fillId="34" borderId="43" xfId="0" applyFont="1" applyFill="1" applyBorder="1" applyAlignment="1">
      <alignment/>
    </xf>
    <xf numFmtId="171" fontId="4" fillId="34" borderId="38" xfId="0" applyNumberFormat="1" applyFont="1" applyFill="1" applyBorder="1" applyAlignment="1">
      <alignment/>
    </xf>
    <xf numFmtId="175" fontId="10" fillId="34" borderId="10" xfId="47" applyFont="1" applyFill="1" applyBorder="1" applyAlignment="1" applyProtection="1">
      <alignment/>
      <protection/>
    </xf>
    <xf numFmtId="175" fontId="10" fillId="0" borderId="11" xfId="47" applyFont="1" applyFill="1" applyBorder="1" applyAlignment="1" applyProtection="1">
      <alignment/>
      <protection/>
    </xf>
    <xf numFmtId="175" fontId="10" fillId="34" borderId="16" xfId="47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33" borderId="5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35" borderId="54" xfId="0" applyFill="1" applyBorder="1" applyAlignment="1">
      <alignment/>
    </xf>
    <xf numFmtId="0" fontId="0" fillId="35" borderId="5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2" fillId="33" borderId="52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173" fontId="59" fillId="0" borderId="10" xfId="0" applyNumberFormat="1" applyFont="1" applyFill="1" applyBorder="1" applyAlignment="1">
      <alignment/>
    </xf>
    <xf numFmtId="173" fontId="60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1" fillId="33" borderId="42" xfId="0" applyFont="1" applyFill="1" applyBorder="1" applyAlignment="1">
      <alignment/>
    </xf>
    <xf numFmtId="0" fontId="3" fillId="35" borderId="56" xfId="0" applyFont="1" applyFill="1" applyBorder="1" applyAlignment="1">
      <alignment horizontal="center" vertical="distributed"/>
    </xf>
    <xf numFmtId="0" fontId="3" fillId="35" borderId="57" xfId="0" applyFont="1" applyFill="1" applyBorder="1" applyAlignment="1">
      <alignment horizontal="center" vertical="distributed"/>
    </xf>
    <xf numFmtId="0" fontId="4" fillId="35" borderId="57" xfId="0" applyFont="1" applyFill="1" applyBorder="1" applyAlignment="1">
      <alignment horizontal="center" vertical="distributed"/>
    </xf>
    <xf numFmtId="0" fontId="4" fillId="35" borderId="56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0" fillId="0" borderId="53" xfId="0" applyFont="1" applyBorder="1" applyAlignment="1">
      <alignment/>
    </xf>
    <xf numFmtId="171" fontId="4" fillId="34" borderId="15" xfId="0" applyNumberFormat="1" applyFont="1" applyFill="1" applyBorder="1" applyAlignment="1">
      <alignment/>
    </xf>
    <xf numFmtId="0" fontId="2" fillId="35" borderId="52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171" fontId="2" fillId="35" borderId="15" xfId="0" applyNumberFormat="1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4" fillId="35" borderId="52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173" fontId="8" fillId="0" borderId="15" xfId="0" applyNumberFormat="1" applyFont="1" applyFill="1" applyBorder="1" applyAlignment="1">
      <alignment/>
    </xf>
    <xf numFmtId="0" fontId="2" fillId="35" borderId="5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75" fontId="10" fillId="34" borderId="15" xfId="47" applyFont="1" applyFill="1" applyBorder="1" applyAlignment="1" applyProtection="1">
      <alignment/>
      <protection/>
    </xf>
    <xf numFmtId="0" fontId="4" fillId="33" borderId="31" xfId="0" applyFont="1" applyFill="1" applyBorder="1" applyAlignment="1">
      <alignment horizontal="center" vertical="center"/>
    </xf>
    <xf numFmtId="0" fontId="61" fillId="33" borderId="52" xfId="0" applyFont="1" applyFill="1" applyBorder="1" applyAlignment="1">
      <alignment/>
    </xf>
    <xf numFmtId="0" fontId="0" fillId="0" borderId="0" xfId="0" applyBorder="1" applyAlignment="1">
      <alignment/>
    </xf>
    <xf numFmtId="171" fontId="2" fillId="35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10" fontId="2" fillId="33" borderId="34" xfId="0" applyNumberFormat="1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4" fillId="34" borderId="52" xfId="0" applyFont="1" applyFill="1" applyBorder="1" applyAlignment="1">
      <alignment/>
    </xf>
    <xf numFmtId="0" fontId="4" fillId="34" borderId="5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0" fontId="59" fillId="0" borderId="44" xfId="0" applyNumberFormat="1" applyFont="1" applyBorder="1" applyAlignment="1">
      <alignment/>
    </xf>
    <xf numFmtId="173" fontId="59" fillId="33" borderId="15" xfId="0" applyNumberFormat="1" applyFont="1" applyFill="1" applyBorder="1" applyAlignment="1">
      <alignment/>
    </xf>
    <xf numFmtId="0" fontId="59" fillId="0" borderId="0" xfId="0" applyFont="1" applyAlignment="1">
      <alignment/>
    </xf>
    <xf numFmtId="10" fontId="60" fillId="0" borderId="44" xfId="0" applyNumberFormat="1" applyFont="1" applyBorder="1" applyAlignment="1">
      <alignment/>
    </xf>
    <xf numFmtId="173" fontId="60" fillId="33" borderId="15" xfId="0" applyNumberFormat="1" applyFont="1" applyFill="1" applyBorder="1" applyAlignment="1">
      <alignment/>
    </xf>
    <xf numFmtId="0" fontId="60" fillId="0" borderId="0" xfId="0" applyFont="1" applyAlignment="1">
      <alignment/>
    </xf>
    <xf numFmtId="173" fontId="62" fillId="33" borderId="15" xfId="0" applyNumberFormat="1" applyFont="1" applyFill="1" applyBorder="1" applyAlignment="1">
      <alignment/>
    </xf>
    <xf numFmtId="173" fontId="62" fillId="0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/>
    </xf>
    <xf numFmtId="10" fontId="0" fillId="0" borderId="18" xfId="0" applyNumberFormat="1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0" fontId="0" fillId="0" borderId="36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right"/>
    </xf>
    <xf numFmtId="10" fontId="0" fillId="33" borderId="32" xfId="0" applyNumberFormat="1" applyFont="1" applyFill="1" applyBorder="1" applyAlignment="1">
      <alignment horizontal="right"/>
    </xf>
    <xf numFmtId="10" fontId="2" fillId="33" borderId="15" xfId="0" applyNumberFormat="1" applyFont="1" applyFill="1" applyBorder="1" applyAlignment="1">
      <alignment/>
    </xf>
    <xf numFmtId="10" fontId="0" fillId="33" borderId="32" xfId="0" applyNumberFormat="1" applyFont="1" applyFill="1" applyBorder="1" applyAlignment="1">
      <alignment horizontal="center"/>
    </xf>
    <xf numFmtId="10" fontId="0" fillId="33" borderId="42" xfId="0" applyNumberFormat="1" applyFont="1" applyFill="1" applyBorder="1" applyAlignment="1">
      <alignment horizontal="center"/>
    </xf>
    <xf numFmtId="10" fontId="0" fillId="33" borderId="43" xfId="0" applyNumberFormat="1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71" fontId="4" fillId="0" borderId="25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4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4" fontId="0" fillId="0" borderId="0" xfId="0" applyNumberFormat="1" applyFill="1" applyAlignment="1">
      <alignment/>
    </xf>
    <xf numFmtId="4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4" fontId="0" fillId="38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63" xfId="0" applyBorder="1" applyAlignment="1">
      <alignment horizontal="center"/>
    </xf>
    <xf numFmtId="0" fontId="0" fillId="35" borderId="60" xfId="0" applyFill="1" applyBorder="1" applyAlignment="1">
      <alignment/>
    </xf>
    <xf numFmtId="0" fontId="0" fillId="35" borderId="64" xfId="0" applyFill="1" applyBorder="1" applyAlignment="1">
      <alignment/>
    </xf>
    <xf numFmtId="0" fontId="2" fillId="0" borderId="65" xfId="0" applyFont="1" applyFill="1" applyBorder="1" applyAlignment="1">
      <alignment horizontal="center" vertical="center"/>
    </xf>
    <xf numFmtId="10" fontId="2" fillId="33" borderId="66" xfId="0" applyNumberFormat="1" applyFont="1" applyFill="1" applyBorder="1" applyAlignment="1">
      <alignment horizontal="center"/>
    </xf>
    <xf numFmtId="171" fontId="0" fillId="0" borderId="67" xfId="0" applyNumberFormat="1" applyFont="1" applyFill="1" applyBorder="1" applyAlignment="1">
      <alignment/>
    </xf>
    <xf numFmtId="171" fontId="6" fillId="0" borderId="60" xfId="0" applyNumberFormat="1" applyFont="1" applyFill="1" applyBorder="1" applyAlignment="1">
      <alignment/>
    </xf>
    <xf numFmtId="171" fontId="6" fillId="33" borderId="68" xfId="0" applyNumberFormat="1" applyFont="1" applyFill="1" applyBorder="1" applyAlignment="1">
      <alignment/>
    </xf>
    <xf numFmtId="10" fontId="0" fillId="0" borderId="69" xfId="0" applyNumberFormat="1" applyFont="1" applyFill="1" applyBorder="1" applyAlignment="1">
      <alignment/>
    </xf>
    <xf numFmtId="171" fontId="0" fillId="0" borderId="70" xfId="0" applyNumberFormat="1" applyFont="1" applyFill="1" applyBorder="1" applyAlignment="1">
      <alignment/>
    </xf>
    <xf numFmtId="10" fontId="0" fillId="0" borderId="71" xfId="0" applyNumberFormat="1" applyFont="1" applyFill="1" applyBorder="1" applyAlignment="1">
      <alignment/>
    </xf>
    <xf numFmtId="10" fontId="2" fillId="0" borderId="60" xfId="0" applyNumberFormat="1" applyFont="1" applyFill="1" applyBorder="1" applyAlignment="1">
      <alignment/>
    </xf>
    <xf numFmtId="10" fontId="2" fillId="0" borderId="60" xfId="0" applyNumberFormat="1" applyFont="1" applyFill="1" applyBorder="1" applyAlignment="1">
      <alignment horizontal="right"/>
    </xf>
    <xf numFmtId="10" fontId="0" fillId="33" borderId="62" xfId="0" applyNumberFormat="1" applyFont="1" applyFill="1" applyBorder="1" applyAlignment="1">
      <alignment horizontal="right"/>
    </xf>
    <xf numFmtId="10" fontId="0" fillId="0" borderId="72" xfId="0" applyNumberFormat="1" applyFont="1" applyFill="1" applyBorder="1" applyAlignment="1">
      <alignment/>
    </xf>
    <xf numFmtId="171" fontId="0" fillId="33" borderId="73" xfId="0" applyNumberFormat="1" applyFont="1" applyFill="1" applyBorder="1" applyAlignment="1">
      <alignment/>
    </xf>
    <xf numFmtId="171" fontId="0" fillId="33" borderId="74" xfId="0" applyNumberFormat="1" applyFont="1" applyFill="1" applyBorder="1" applyAlignment="1">
      <alignment/>
    </xf>
    <xf numFmtId="171" fontId="0" fillId="33" borderId="74" xfId="0" applyNumberFormat="1" applyFont="1" applyFill="1" applyBorder="1" applyAlignment="1">
      <alignment horizontal="center"/>
    </xf>
    <xf numFmtId="171" fontId="2" fillId="0" borderId="65" xfId="0" applyNumberFormat="1" applyFont="1" applyFill="1" applyBorder="1" applyAlignment="1">
      <alignment/>
    </xf>
    <xf numFmtId="171" fontId="4" fillId="34" borderId="61" xfId="0" applyNumberFormat="1" applyFont="1" applyFill="1" applyBorder="1" applyAlignment="1">
      <alignment/>
    </xf>
    <xf numFmtId="171" fontId="4" fillId="34" borderId="65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71" fontId="0" fillId="0" borderId="75" xfId="0" applyNumberFormat="1" applyFont="1" applyFill="1" applyBorder="1" applyAlignment="1">
      <alignment/>
    </xf>
    <xf numFmtId="171" fontId="0" fillId="0" borderId="76" xfId="0" applyNumberFormat="1" applyFont="1" applyFill="1" applyBorder="1" applyAlignment="1">
      <alignment/>
    </xf>
    <xf numFmtId="171" fontId="0" fillId="0" borderId="77" xfId="0" applyNumberFormat="1" applyFont="1" applyFill="1" applyBorder="1" applyAlignment="1">
      <alignment/>
    </xf>
    <xf numFmtId="171" fontId="0" fillId="0" borderId="60" xfId="0" applyNumberFormat="1" applyFont="1" applyFill="1" applyBorder="1" applyAlignment="1">
      <alignment/>
    </xf>
    <xf numFmtId="171" fontId="0" fillId="33" borderId="64" xfId="0" applyNumberFormat="1" applyFont="1" applyFill="1" applyBorder="1" applyAlignment="1">
      <alignment/>
    </xf>
    <xf numFmtId="171" fontId="1" fillId="0" borderId="60" xfId="0" applyNumberFormat="1" applyFont="1" applyFill="1" applyBorder="1" applyAlignment="1">
      <alignment/>
    </xf>
    <xf numFmtId="171" fontId="1" fillId="33" borderId="78" xfId="0" applyNumberFormat="1" applyFont="1" applyFill="1" applyBorder="1" applyAlignment="1">
      <alignment/>
    </xf>
    <xf numFmtId="173" fontId="0" fillId="0" borderId="79" xfId="0" applyNumberFormat="1" applyFont="1" applyFill="1" applyBorder="1" applyAlignment="1">
      <alignment/>
    </xf>
    <xf numFmtId="171" fontId="4" fillId="34" borderId="73" xfId="0" applyNumberFormat="1" applyFont="1" applyFill="1" applyBorder="1" applyAlignment="1">
      <alignment/>
    </xf>
    <xf numFmtId="0" fontId="0" fillId="35" borderId="60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2" fillId="33" borderId="40" xfId="0" applyFont="1" applyFill="1" applyBorder="1" applyAlignment="1">
      <alignment horizontal="center"/>
    </xf>
    <xf numFmtId="14" fontId="2" fillId="33" borderId="41" xfId="0" applyNumberFormat="1" applyFont="1" applyFill="1" applyBorder="1" applyAlignment="1">
      <alignment horizontal="center"/>
    </xf>
    <xf numFmtId="0" fontId="2" fillId="33" borderId="80" xfId="0" applyFont="1" applyFill="1" applyBorder="1" applyAlignment="1">
      <alignment horizontal="center"/>
    </xf>
    <xf numFmtId="14" fontId="2" fillId="33" borderId="74" xfId="0" applyNumberFormat="1" applyFont="1" applyFill="1" applyBorder="1" applyAlignment="1">
      <alignment horizontal="center"/>
    </xf>
    <xf numFmtId="0" fontId="0" fillId="35" borderId="43" xfId="0" applyFont="1" applyFill="1" applyBorder="1" applyAlignment="1">
      <alignment/>
    </xf>
    <xf numFmtId="171" fontId="0" fillId="35" borderId="43" xfId="0" applyNumberFormat="1" applyFont="1" applyFill="1" applyBorder="1" applyAlignment="1">
      <alignment/>
    </xf>
    <xf numFmtId="171" fontId="2" fillId="35" borderId="81" xfId="0" applyNumberFormat="1" applyFont="1" applyFill="1" applyBorder="1" applyAlignment="1">
      <alignment/>
    </xf>
    <xf numFmtId="171" fontId="2" fillId="35" borderId="43" xfId="0" applyNumberFormat="1" applyFont="1" applyFill="1" applyBorder="1" applyAlignment="1">
      <alignment/>
    </xf>
    <xf numFmtId="171" fontId="2" fillId="35" borderId="82" xfId="0" applyNumberFormat="1" applyFont="1" applyFill="1" applyBorder="1" applyAlignment="1">
      <alignment/>
    </xf>
    <xf numFmtId="0" fontId="0" fillId="0" borderId="63" xfId="0" applyFont="1" applyBorder="1" applyAlignment="1">
      <alignment horizontal="center"/>
    </xf>
    <xf numFmtId="171" fontId="0" fillId="0" borderId="63" xfId="0" applyNumberFormat="1" applyFont="1" applyBorder="1" applyAlignment="1">
      <alignment/>
    </xf>
    <xf numFmtId="171" fontId="0" fillId="0" borderId="63" xfId="0" applyNumberFormat="1" applyFont="1" applyFill="1" applyBorder="1" applyAlignment="1">
      <alignment/>
    </xf>
    <xf numFmtId="0" fontId="0" fillId="0" borderId="63" xfId="0" applyBorder="1" applyAlignment="1">
      <alignment/>
    </xf>
    <xf numFmtId="172" fontId="0" fillId="0" borderId="63" xfId="0" applyNumberFormat="1" applyFont="1" applyBorder="1" applyAlignment="1">
      <alignment/>
    </xf>
    <xf numFmtId="171" fontId="0" fillId="0" borderId="83" xfId="0" applyNumberFormat="1" applyFont="1" applyFill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2" fillId="33" borderId="85" xfId="0" applyFont="1" applyFill="1" applyBorder="1" applyAlignment="1">
      <alignment horizontal="center"/>
    </xf>
    <xf numFmtId="0" fontId="2" fillId="33" borderId="86" xfId="0" applyFont="1" applyFill="1" applyBorder="1" applyAlignment="1">
      <alignment horizontal="center"/>
    </xf>
    <xf numFmtId="0" fontId="0" fillId="0" borderId="87" xfId="0" applyFont="1" applyBorder="1" applyAlignment="1">
      <alignment/>
    </xf>
    <xf numFmtId="0" fontId="2" fillId="35" borderId="88" xfId="0" applyFont="1" applyFill="1" applyBorder="1" applyAlignment="1">
      <alignment/>
    </xf>
    <xf numFmtId="0" fontId="0" fillId="0" borderId="89" xfId="0" applyFont="1" applyBorder="1" applyAlignment="1">
      <alignment horizontal="center"/>
    </xf>
    <xf numFmtId="0" fontId="0" fillId="0" borderId="90" xfId="0" applyBorder="1" applyAlignment="1">
      <alignment/>
    </xf>
    <xf numFmtId="0" fontId="0" fillId="0" borderId="91" xfId="0" applyFont="1" applyBorder="1" applyAlignment="1">
      <alignment horizontal="center"/>
    </xf>
    <xf numFmtId="171" fontId="0" fillId="0" borderId="92" xfId="0" applyNumberFormat="1" applyFont="1" applyFill="1" applyBorder="1" applyAlignment="1">
      <alignment/>
    </xf>
    <xf numFmtId="0" fontId="0" fillId="0" borderId="93" xfId="0" applyFont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78" xfId="0" applyFont="1" applyFill="1" applyBorder="1" applyAlignment="1">
      <alignment/>
    </xf>
    <xf numFmtId="0" fontId="2" fillId="33" borderId="94" xfId="0" applyFont="1" applyFill="1" applyBorder="1" applyAlignment="1">
      <alignment/>
    </xf>
    <xf numFmtId="0" fontId="2" fillId="0" borderId="95" xfId="0" applyFont="1" applyFill="1" applyBorder="1" applyAlignment="1">
      <alignment horizontal="center"/>
    </xf>
    <xf numFmtId="0" fontId="0" fillId="33" borderId="54" xfId="0" applyFill="1" applyBorder="1" applyAlignment="1">
      <alignment/>
    </xf>
    <xf numFmtId="0" fontId="63" fillId="0" borderId="55" xfId="0" applyFont="1" applyFill="1" applyBorder="1" applyAlignment="1">
      <alignment horizontal="center"/>
    </xf>
    <xf numFmtId="9" fontId="2" fillId="0" borderId="82" xfId="0" applyNumberFormat="1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9" fontId="2" fillId="33" borderId="94" xfId="0" applyNumberFormat="1" applyFont="1" applyFill="1" applyBorder="1" applyAlignment="1">
      <alignment horizontal="center"/>
    </xf>
    <xf numFmtId="0" fontId="2" fillId="33" borderId="95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73" fontId="9" fillId="0" borderId="95" xfId="0" applyNumberFormat="1" applyFont="1" applyFill="1" applyBorder="1" applyAlignment="1">
      <alignment/>
    </xf>
    <xf numFmtId="173" fontId="9" fillId="0" borderId="96" xfId="0" applyNumberFormat="1" applyFont="1" applyFill="1" applyBorder="1" applyAlignment="1">
      <alignment/>
    </xf>
    <xf numFmtId="10" fontId="60" fillId="0" borderId="97" xfId="0" applyNumberFormat="1" applyFont="1" applyBorder="1" applyAlignment="1">
      <alignment/>
    </xf>
    <xf numFmtId="173" fontId="62" fillId="33" borderId="98" xfId="0" applyNumberFormat="1" applyFont="1" applyFill="1" applyBorder="1" applyAlignment="1">
      <alignment/>
    </xf>
    <xf numFmtId="9" fontId="2" fillId="0" borderId="74" xfId="0" applyNumberFormat="1" applyFont="1" applyFill="1" applyBorder="1" applyAlignment="1">
      <alignment/>
    </xf>
    <xf numFmtId="0" fontId="60" fillId="0" borderId="54" xfId="0" applyFont="1" applyBorder="1" applyAlignment="1">
      <alignment/>
    </xf>
    <xf numFmtId="173" fontId="62" fillId="0" borderId="5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5" fontId="10" fillId="34" borderId="99" xfId="47" applyFont="1" applyFill="1" applyBorder="1" applyAlignment="1" applyProtection="1">
      <alignment/>
      <protection/>
    </xf>
    <xf numFmtId="0" fontId="6" fillId="34" borderId="42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85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89" xfId="0" applyBorder="1" applyAlignment="1">
      <alignment horizontal="center"/>
    </xf>
    <xf numFmtId="10" fontId="0" fillId="0" borderId="49" xfId="0" applyNumberFormat="1" applyFont="1" applyFill="1" applyBorder="1" applyAlignment="1">
      <alignment/>
    </xf>
    <xf numFmtId="10" fontId="0" fillId="33" borderId="0" xfId="0" applyNumberFormat="1" applyFont="1" applyFill="1" applyBorder="1" applyAlignment="1">
      <alignment horizontal="center"/>
    </xf>
    <xf numFmtId="0" fontId="2" fillId="33" borderId="101" xfId="0" applyFont="1" applyFill="1" applyBorder="1" applyAlignment="1">
      <alignment horizontal="center"/>
    </xf>
    <xf numFmtId="172" fontId="0" fillId="0" borderId="102" xfId="0" applyNumberFormat="1" applyFont="1" applyBorder="1" applyAlignment="1">
      <alignment/>
    </xf>
    <xf numFmtId="172" fontId="0" fillId="0" borderId="90" xfId="0" applyNumberFormat="1" applyFont="1" applyBorder="1" applyAlignment="1">
      <alignment/>
    </xf>
    <xf numFmtId="174" fontId="0" fillId="0" borderId="103" xfId="0" applyNumberFormat="1" applyFont="1" applyBorder="1" applyAlignment="1">
      <alignment/>
    </xf>
    <xf numFmtId="171" fontId="2" fillId="33" borderId="16" xfId="0" applyNumberFormat="1" applyFont="1" applyFill="1" applyBorder="1" applyAlignment="1">
      <alignment/>
    </xf>
    <xf numFmtId="0" fontId="0" fillId="0" borderId="103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13" fontId="0" fillId="0" borderId="105" xfId="0" applyNumberFormat="1" applyFont="1" applyBorder="1" applyAlignment="1">
      <alignment horizontal="center"/>
    </xf>
    <xf numFmtId="13" fontId="0" fillId="0" borderId="103" xfId="0" applyNumberFormat="1" applyFont="1" applyBorder="1" applyAlignment="1">
      <alignment horizontal="center"/>
    </xf>
    <xf numFmtId="49" fontId="0" fillId="0" borderId="103" xfId="0" applyNumberFormat="1" applyFont="1" applyBorder="1" applyAlignment="1">
      <alignment horizontal="center"/>
    </xf>
    <xf numFmtId="0" fontId="0" fillId="33" borderId="101" xfId="0" applyFont="1" applyFill="1" applyBorder="1" applyAlignment="1">
      <alignment/>
    </xf>
    <xf numFmtId="10" fontId="0" fillId="33" borderId="106" xfId="0" applyNumberFormat="1" applyFont="1" applyFill="1" applyBorder="1" applyAlignment="1">
      <alignment horizontal="center"/>
    </xf>
    <xf numFmtId="10" fontId="60" fillId="0" borderId="97" xfId="0" applyNumberFormat="1" applyFont="1" applyBorder="1" applyAlignment="1">
      <alignment/>
    </xf>
    <xf numFmtId="0" fontId="60" fillId="0" borderId="54" xfId="0" applyFont="1" applyBorder="1" applyAlignment="1">
      <alignment/>
    </xf>
    <xf numFmtId="0" fontId="0" fillId="39" borderId="87" xfId="0" applyFont="1" applyFill="1" applyBorder="1" applyAlignment="1">
      <alignment/>
    </xf>
    <xf numFmtId="0" fontId="0" fillId="39" borderId="84" xfId="0" applyFont="1" applyFill="1" applyBorder="1" applyAlignment="1">
      <alignment horizontal="center"/>
    </xf>
    <xf numFmtId="171" fontId="0" fillId="39" borderId="63" xfId="0" applyNumberFormat="1" applyFont="1" applyFill="1" applyBorder="1" applyAlignment="1">
      <alignment/>
    </xf>
    <xf numFmtId="0" fontId="0" fillId="39" borderId="63" xfId="0" applyFont="1" applyFill="1" applyBorder="1" applyAlignment="1">
      <alignment horizontal="center"/>
    </xf>
    <xf numFmtId="0" fontId="0" fillId="39" borderId="63" xfId="0" applyFill="1" applyBorder="1" applyAlignment="1">
      <alignment/>
    </xf>
    <xf numFmtId="172" fontId="0" fillId="39" borderId="63" xfId="0" applyNumberFormat="1" applyFont="1" applyFill="1" applyBorder="1" applyAlignment="1">
      <alignment/>
    </xf>
    <xf numFmtId="0" fontId="0" fillId="39" borderId="90" xfId="0" applyFill="1" applyBorder="1" applyAlignment="1">
      <alignment/>
    </xf>
    <xf numFmtId="0" fontId="0" fillId="39" borderId="89" xfId="0" applyFont="1" applyFill="1" applyBorder="1" applyAlignment="1">
      <alignment horizontal="center"/>
    </xf>
    <xf numFmtId="172" fontId="0" fillId="39" borderId="90" xfId="0" applyNumberFormat="1" applyFont="1" applyFill="1" applyBorder="1" applyAlignment="1">
      <alignment/>
    </xf>
    <xf numFmtId="172" fontId="0" fillId="40" borderId="100" xfId="0" applyNumberFormat="1" applyFont="1" applyFill="1" applyBorder="1" applyAlignment="1">
      <alignment/>
    </xf>
    <xf numFmtId="172" fontId="0" fillId="40" borderId="63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64" fillId="0" borderId="0" xfId="0" applyFont="1" applyAlignment="1">
      <alignment/>
    </xf>
    <xf numFmtId="0" fontId="0" fillId="0" borderId="107" xfId="0" applyBorder="1" applyAlignment="1">
      <alignment/>
    </xf>
    <xf numFmtId="174" fontId="0" fillId="0" borderId="108" xfId="0" applyNumberFormat="1" applyFont="1" applyBorder="1" applyAlignment="1">
      <alignment/>
    </xf>
    <xf numFmtId="174" fontId="0" fillId="0" borderId="45" xfId="0" applyNumberFormat="1" applyFont="1" applyBorder="1" applyAlignment="1">
      <alignment/>
    </xf>
    <xf numFmtId="174" fontId="0" fillId="0" borderId="46" xfId="0" applyNumberFormat="1" applyFont="1" applyBorder="1" applyAlignment="1">
      <alignment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3" fontId="0" fillId="0" borderId="109" xfId="0" applyNumberFormat="1" applyFont="1" applyBorder="1" applyAlignment="1">
      <alignment horizontal="center"/>
    </xf>
    <xf numFmtId="13" fontId="0" fillId="0" borderId="46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10" fontId="2" fillId="33" borderId="61" xfId="0" applyNumberFormat="1" applyFont="1" applyFill="1" applyBorder="1" applyAlignment="1">
      <alignment/>
    </xf>
    <xf numFmtId="10" fontId="0" fillId="33" borderId="110" xfId="0" applyNumberFormat="1" applyFont="1" applyFill="1" applyBorder="1" applyAlignment="1">
      <alignment horizontal="center"/>
    </xf>
    <xf numFmtId="10" fontId="2" fillId="0" borderId="111" xfId="0" applyNumberFormat="1" applyFont="1" applyFill="1" applyBorder="1" applyAlignment="1">
      <alignment/>
    </xf>
    <xf numFmtId="171" fontId="2" fillId="33" borderId="65" xfId="0" applyNumberFormat="1" applyFont="1" applyFill="1" applyBorder="1" applyAlignment="1">
      <alignment/>
    </xf>
    <xf numFmtId="171" fontId="2" fillId="33" borderId="65" xfId="0" applyNumberFormat="1" applyFont="1" applyFill="1" applyBorder="1" applyAlignment="1">
      <alignment horizontal="right"/>
    </xf>
    <xf numFmtId="171" fontId="0" fillId="33" borderId="66" xfId="0" applyNumberFormat="1" applyFont="1" applyFill="1" applyBorder="1" applyAlignment="1">
      <alignment horizontal="right"/>
    </xf>
    <xf numFmtId="171" fontId="0" fillId="33" borderId="66" xfId="0" applyNumberFormat="1" applyFont="1" applyFill="1" applyBorder="1" applyAlignment="1">
      <alignment horizontal="center"/>
    </xf>
    <xf numFmtId="10" fontId="2" fillId="0" borderId="61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6" xfId="0" applyFont="1" applyBorder="1" applyAlignment="1">
      <alignment/>
    </xf>
    <xf numFmtId="173" fontId="0" fillId="0" borderId="47" xfId="0" applyNumberFormat="1" applyFont="1" applyBorder="1" applyAlignment="1">
      <alignment/>
    </xf>
    <xf numFmtId="171" fontId="0" fillId="33" borderId="112" xfId="0" applyNumberFormat="1" applyFont="1" applyFill="1" applyBorder="1" applyAlignment="1">
      <alignment/>
    </xf>
    <xf numFmtId="175" fontId="0" fillId="0" borderId="50" xfId="0" applyNumberFormat="1" applyFont="1" applyBorder="1" applyAlignment="1">
      <alignment/>
    </xf>
    <xf numFmtId="10" fontId="0" fillId="0" borderId="45" xfId="0" applyNumberFormat="1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9" fontId="1" fillId="0" borderId="113" xfId="0" applyNumberFormat="1" applyFont="1" applyFill="1" applyBorder="1" applyAlignment="1">
      <alignment horizontal="center"/>
    </xf>
    <xf numFmtId="173" fontId="7" fillId="0" borderId="114" xfId="0" applyNumberFormat="1" applyFont="1" applyFill="1" applyBorder="1" applyAlignment="1">
      <alignment/>
    </xf>
    <xf numFmtId="175" fontId="0" fillId="0" borderId="0" xfId="0" applyNumberFormat="1" applyBorder="1" applyAlignment="1">
      <alignment/>
    </xf>
    <xf numFmtId="0" fontId="0" fillId="0" borderId="97" xfId="0" applyFill="1" applyBorder="1" applyAlignment="1">
      <alignment/>
    </xf>
    <xf numFmtId="0" fontId="0" fillId="0" borderId="97" xfId="0" applyBorder="1" applyAlignment="1">
      <alignment/>
    </xf>
    <xf numFmtId="0" fontId="0" fillId="33" borderId="49" xfId="0" applyFont="1" applyFill="1" applyBorder="1" applyAlignment="1">
      <alignment horizontal="center"/>
    </xf>
    <xf numFmtId="171" fontId="0" fillId="0" borderId="49" xfId="0" applyNumberFormat="1" applyFont="1" applyFill="1" applyBorder="1" applyAlignment="1">
      <alignment/>
    </xf>
    <xf numFmtId="10" fontId="0" fillId="41" borderId="71" xfId="0" applyNumberFormat="1" applyFont="1" applyFill="1" applyBorder="1" applyAlignment="1">
      <alignment/>
    </xf>
    <xf numFmtId="10" fontId="0" fillId="41" borderId="115" xfId="0" applyNumberFormat="1" applyFont="1" applyFill="1" applyBorder="1" applyAlignment="1">
      <alignment/>
    </xf>
    <xf numFmtId="10" fontId="0" fillId="41" borderId="116" xfId="0" applyNumberFormat="1" applyFont="1" applyFill="1" applyBorder="1" applyAlignment="1">
      <alignment/>
    </xf>
    <xf numFmtId="10" fontId="0" fillId="41" borderId="69" xfId="0" applyNumberFormat="1" applyFont="1" applyFill="1" applyBorder="1" applyAlignment="1">
      <alignment/>
    </xf>
    <xf numFmtId="171" fontId="0" fillId="33" borderId="73" xfId="0" applyNumberFormat="1" applyFont="1" applyFill="1" applyBorder="1" applyAlignment="1">
      <alignment horizontal="right"/>
    </xf>
    <xf numFmtId="179" fontId="0" fillId="0" borderId="117" xfId="0" applyNumberFormat="1" applyFont="1" applyFill="1" applyBorder="1" applyAlignment="1">
      <alignment/>
    </xf>
    <xf numFmtId="179" fontId="0" fillId="33" borderId="117" xfId="0" applyNumberFormat="1" applyFont="1" applyFill="1" applyBorder="1" applyAlignment="1">
      <alignment horizontal="right"/>
    </xf>
    <xf numFmtId="171" fontId="0" fillId="40" borderId="74" xfId="0" applyNumberFormat="1" applyFont="1" applyFill="1" applyBorder="1" applyAlignment="1">
      <alignment/>
    </xf>
    <xf numFmtId="171" fontId="0" fillId="40" borderId="70" xfId="0" applyNumberFormat="1" applyFont="1" applyFill="1" applyBorder="1" applyAlignment="1">
      <alignment/>
    </xf>
    <xf numFmtId="171" fontId="0" fillId="42" borderId="118" xfId="0" applyNumberFormat="1" applyFont="1" applyFill="1" applyBorder="1" applyAlignment="1">
      <alignment/>
    </xf>
    <xf numFmtId="171" fontId="0" fillId="40" borderId="119" xfId="0" applyNumberFormat="1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171" fontId="0" fillId="17" borderId="118" xfId="0" applyNumberFormat="1" applyFill="1" applyBorder="1" applyAlignment="1">
      <alignment/>
    </xf>
    <xf numFmtId="0" fontId="0" fillId="17" borderId="0" xfId="0" applyFill="1" applyAlignment="1">
      <alignment/>
    </xf>
    <xf numFmtId="175" fontId="0" fillId="0" borderId="0" xfId="47" applyAlignment="1">
      <alignment/>
    </xf>
    <xf numFmtId="0" fontId="0" fillId="33" borderId="120" xfId="0" applyFont="1" applyFill="1" applyBorder="1" applyAlignment="1">
      <alignment/>
    </xf>
    <xf numFmtId="0" fontId="0" fillId="33" borderId="109" xfId="0" applyFont="1" applyFill="1" applyBorder="1" applyAlignment="1">
      <alignment/>
    </xf>
    <xf numFmtId="0" fontId="0" fillId="0" borderId="40" xfId="0" applyFont="1" applyBorder="1" applyAlignment="1">
      <alignment/>
    </xf>
    <xf numFmtId="171" fontId="0" fillId="0" borderId="109" xfId="0" applyNumberFormat="1" applyFont="1" applyFill="1" applyBorder="1" applyAlignment="1">
      <alignment/>
    </xf>
    <xf numFmtId="171" fontId="0" fillId="0" borderId="121" xfId="0" applyNumberFormat="1" applyFont="1" applyFill="1" applyBorder="1" applyAlignment="1">
      <alignment/>
    </xf>
    <xf numFmtId="175" fontId="0" fillId="33" borderId="46" xfId="47" applyFill="1" applyBorder="1" applyAlignment="1">
      <alignment/>
    </xf>
    <xf numFmtId="193" fontId="0" fillId="0" borderId="75" xfId="62" applyNumberFormat="1" applyFill="1" applyBorder="1" applyAlignment="1">
      <alignment horizontal="center"/>
    </xf>
    <xf numFmtId="9" fontId="0" fillId="0" borderId="76" xfId="51" applyFill="1" applyBorder="1" applyAlignment="1">
      <alignment/>
    </xf>
    <xf numFmtId="175" fontId="0" fillId="0" borderId="70" xfId="47" applyFill="1" applyBorder="1" applyAlignment="1">
      <alignment/>
    </xf>
    <xf numFmtId="43" fontId="0" fillId="0" borderId="0" xfId="0" applyNumberFormat="1" applyAlignment="1">
      <alignment/>
    </xf>
    <xf numFmtId="0" fontId="4" fillId="43" borderId="63" xfId="0" applyFont="1" applyFill="1" applyBorder="1" applyAlignment="1">
      <alignment vertical="center" wrapText="1" readingOrder="1"/>
    </xf>
    <xf numFmtId="1" fontId="4" fillId="43" borderId="63" xfId="0" applyNumberFormat="1" applyFont="1" applyFill="1" applyBorder="1" applyAlignment="1">
      <alignment vertical="center" wrapText="1" readingOrder="1"/>
    </xf>
    <xf numFmtId="0" fontId="14" fillId="0" borderId="63" xfId="0" applyFont="1" applyBorder="1" applyAlignment="1">
      <alignment vertical="center" wrapText="1" readingOrder="1"/>
    </xf>
    <xf numFmtId="0" fontId="14" fillId="0" borderId="0" xfId="0" applyFont="1" applyAlignment="1">
      <alignment wrapText="1" readingOrder="1"/>
    </xf>
    <xf numFmtId="175" fontId="2" fillId="44" borderId="63" xfId="47" applyFont="1" applyFill="1" applyBorder="1" applyAlignment="1">
      <alignment wrapText="1" readingOrder="1"/>
    </xf>
    <xf numFmtId="0" fontId="0" fillId="0" borderId="0" xfId="0" applyAlignment="1">
      <alignment wrapText="1" readingOrder="1"/>
    </xf>
    <xf numFmtId="0" fontId="0" fillId="41" borderId="0" xfId="0" applyFill="1" applyAlignment="1">
      <alignment/>
    </xf>
    <xf numFmtId="175" fontId="0" fillId="40" borderId="20" xfId="47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4" fillId="40" borderId="63" xfId="0" applyFont="1" applyFill="1" applyBorder="1" applyAlignment="1">
      <alignment wrapText="1" readingOrder="1"/>
    </xf>
    <xf numFmtId="0" fontId="14" fillId="0" borderId="84" xfId="0" applyFont="1" applyBorder="1" applyAlignment="1">
      <alignment vertical="center" wrapText="1" readingOrder="1"/>
    </xf>
    <xf numFmtId="0" fontId="0" fillId="0" borderId="63" xfId="0" applyBorder="1" applyAlignment="1">
      <alignment horizontal="center" vertical="center"/>
    </xf>
    <xf numFmtId="0" fontId="65" fillId="0" borderId="0" xfId="0" applyFont="1" applyAlignment="1">
      <alignment/>
    </xf>
    <xf numFmtId="0" fontId="2" fillId="0" borderId="86" xfId="0" applyFont="1" applyBorder="1" applyAlignment="1">
      <alignment horizontal="center"/>
    </xf>
    <xf numFmtId="0" fontId="66" fillId="0" borderId="87" xfId="0" applyFont="1" applyBorder="1" applyAlignment="1">
      <alignment/>
    </xf>
    <xf numFmtId="171" fontId="0" fillId="39" borderId="122" xfId="0" applyNumberFormat="1" applyFont="1" applyFill="1" applyBorder="1" applyAlignment="1">
      <alignment/>
    </xf>
    <xf numFmtId="171" fontId="2" fillId="35" borderId="123" xfId="0" applyNumberFormat="1" applyFont="1" applyFill="1" applyBorder="1" applyAlignment="1">
      <alignment/>
    </xf>
    <xf numFmtId="10" fontId="0" fillId="0" borderId="124" xfId="51" applyNumberFormat="1" applyFill="1" applyBorder="1" applyAlignment="1">
      <alignment horizontal="center"/>
    </xf>
    <xf numFmtId="10" fontId="0" fillId="40" borderId="124" xfId="51" applyNumberFormat="1" applyFill="1" applyBorder="1" applyAlignment="1">
      <alignment horizontal="center"/>
    </xf>
    <xf numFmtId="175" fontId="4" fillId="34" borderId="66" xfId="47" applyFont="1" applyFill="1" applyBorder="1" applyAlignment="1" applyProtection="1">
      <alignment/>
      <protection/>
    </xf>
    <xf numFmtId="4" fontId="2" fillId="45" borderId="0" xfId="0" applyNumberFormat="1" applyFont="1" applyFill="1" applyAlignment="1">
      <alignment horizontal="center"/>
    </xf>
    <xf numFmtId="0" fontId="1" fillId="0" borderId="9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3" fillId="44" borderId="125" xfId="0" applyFont="1" applyFill="1" applyBorder="1" applyAlignment="1">
      <alignment horizontal="center" wrapText="1" readingOrder="1"/>
    </xf>
    <xf numFmtId="0" fontId="3" fillId="44" borderId="126" xfId="0" applyFont="1" applyFill="1" applyBorder="1" applyAlignment="1">
      <alignment horizontal="center" wrapText="1" readingOrder="1"/>
    </xf>
    <xf numFmtId="0" fontId="3" fillId="44" borderId="127" xfId="0" applyFont="1" applyFill="1" applyBorder="1" applyAlignment="1">
      <alignment horizontal="center" wrapText="1" readingOrder="1"/>
    </xf>
    <xf numFmtId="0" fontId="3" fillId="44" borderId="128" xfId="0" applyFont="1" applyFill="1" applyBorder="1" applyAlignment="1">
      <alignment horizontal="center" wrapText="1" readingOrder="1"/>
    </xf>
    <xf numFmtId="0" fontId="3" fillId="44" borderId="129" xfId="0" applyFont="1" applyFill="1" applyBorder="1" applyAlignment="1">
      <alignment horizontal="center" wrapText="1" readingOrder="1"/>
    </xf>
    <xf numFmtId="0" fontId="3" fillId="44" borderId="130" xfId="0" applyFont="1" applyFill="1" applyBorder="1" applyAlignment="1">
      <alignment horizontal="center" wrapText="1" readingOrder="1"/>
    </xf>
    <xf numFmtId="0" fontId="4" fillId="44" borderId="90" xfId="0" applyFont="1" applyFill="1" applyBorder="1" applyAlignment="1">
      <alignment horizontal="center" readingOrder="1"/>
    </xf>
    <xf numFmtId="0" fontId="4" fillId="44" borderId="131" xfId="0" applyFont="1" applyFill="1" applyBorder="1" applyAlignment="1">
      <alignment horizontal="center" readingOrder="1"/>
    </xf>
    <xf numFmtId="0" fontId="4" fillId="44" borderId="84" xfId="0" applyFont="1" applyFill="1" applyBorder="1" applyAlignment="1">
      <alignment horizontal="center" readingOrder="1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14" fillId="0" borderId="127" xfId="0" applyFont="1" applyBorder="1" applyAlignment="1">
      <alignment vertical="center" wrapText="1" readingOrder="1"/>
    </xf>
    <xf numFmtId="0" fontId="14" fillId="0" borderId="135" xfId="0" applyFont="1" applyBorder="1" applyAlignment="1">
      <alignment vertical="center" wrapText="1" readingOrder="1"/>
    </xf>
    <xf numFmtId="0" fontId="14" fillId="0" borderId="130" xfId="0" applyFont="1" applyBorder="1" applyAlignment="1">
      <alignment vertical="center" wrapText="1" readingOrder="1"/>
    </xf>
    <xf numFmtId="0" fontId="14" fillId="0" borderId="84" xfId="0" applyFont="1" applyBorder="1" applyAlignment="1">
      <alignment vertical="center" wrapText="1" readingOrder="1"/>
    </xf>
    <xf numFmtId="0" fontId="14" fillId="0" borderId="63" xfId="0" applyFont="1" applyBorder="1" applyAlignment="1">
      <alignment vertical="center" wrapText="1" readingOrder="1"/>
    </xf>
    <xf numFmtId="0" fontId="14" fillId="40" borderId="132" xfId="0" applyFont="1" applyFill="1" applyBorder="1" applyAlignment="1">
      <alignment horizontal="center" wrapText="1" readingOrder="1"/>
    </xf>
    <xf numFmtId="0" fontId="14" fillId="40" borderId="133" xfId="0" applyFont="1" applyFill="1" applyBorder="1" applyAlignment="1">
      <alignment horizontal="center" wrapText="1" readingOrder="1"/>
    </xf>
    <xf numFmtId="0" fontId="14" fillId="40" borderId="134" xfId="0" applyFont="1" applyFill="1" applyBorder="1" applyAlignment="1">
      <alignment horizontal="center" wrapText="1" readingOrder="1"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342900</xdr:colOff>
      <xdr:row>0</xdr:row>
      <xdr:rowOff>57150</xdr:rowOff>
    </xdr:from>
    <xdr:to>
      <xdr:col>62</xdr:col>
      <xdr:colOff>457200</xdr:colOff>
      <xdr:row>3</xdr:row>
      <xdr:rowOff>57150</xdr:rowOff>
    </xdr:to>
    <xdr:sp>
      <xdr:nvSpPr>
        <xdr:cNvPr id="1" name="Seta para a direita 1"/>
        <xdr:cNvSpPr>
          <a:spLocks/>
        </xdr:cNvSpPr>
      </xdr:nvSpPr>
      <xdr:spPr>
        <a:xfrm>
          <a:off x="11725275" y="57150"/>
          <a:ext cx="809625" cy="542925"/>
        </a:xfrm>
        <a:prstGeom prst="rightArrow">
          <a:avLst>
            <a:gd name="adj" fmla="val 1643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Z99"/>
  <sheetViews>
    <sheetView showGridLines="0" tabSelected="1" zoomScalePageLayoutView="0" workbookViewId="0" topLeftCell="A22">
      <selection activeCell="BI92" sqref="BI92"/>
    </sheetView>
  </sheetViews>
  <sheetFormatPr defaultColWidth="9.140625" defaultRowHeight="12.75"/>
  <cols>
    <col min="1" max="1" width="11.00390625" style="0" customWidth="1"/>
    <col min="2" max="3" width="11.8515625" style="0" customWidth="1"/>
    <col min="4" max="4" width="13.7109375" style="164" customWidth="1"/>
    <col min="5" max="5" width="55.00390625" style="0" customWidth="1"/>
    <col min="6" max="6" width="11.57421875" style="0" hidden="1" customWidth="1"/>
    <col min="7" max="7" width="11.00390625" style="0" hidden="1" customWidth="1"/>
    <col min="8" max="8" width="16.140625" style="0" hidden="1" customWidth="1"/>
    <col min="9" max="9" width="5.7109375" style="0" hidden="1" customWidth="1"/>
    <col min="10" max="10" width="35.8515625" style="0" hidden="1" customWidth="1"/>
    <col min="11" max="11" width="11.00390625" style="0" hidden="1" customWidth="1"/>
    <col min="12" max="12" width="16.140625" style="0" hidden="1" customWidth="1"/>
    <col min="13" max="13" width="5.7109375" style="0" hidden="1" customWidth="1"/>
    <col min="14" max="14" width="42.421875" style="0" hidden="1" customWidth="1"/>
    <col min="15" max="15" width="11.00390625" style="0" hidden="1" customWidth="1"/>
    <col min="16" max="16" width="16.140625" style="0" hidden="1" customWidth="1"/>
    <col min="17" max="17" width="5.7109375" style="0" hidden="1" customWidth="1"/>
    <col min="18" max="18" width="42.421875" style="1" hidden="1" customWidth="1"/>
    <col min="19" max="19" width="11.00390625" style="0" hidden="1" customWidth="1"/>
    <col min="20" max="20" width="16.140625" style="0" hidden="1" customWidth="1"/>
    <col min="21" max="21" width="5.7109375" style="0" hidden="1" customWidth="1"/>
    <col min="22" max="22" width="11.57421875" style="1" hidden="1" customWidth="1"/>
    <col min="23" max="23" width="11.00390625" style="0" hidden="1" customWidth="1"/>
    <col min="24" max="24" width="16.140625" style="0" hidden="1" customWidth="1"/>
    <col min="25" max="25" width="5.7109375" style="0" hidden="1" customWidth="1"/>
    <col min="26" max="26" width="11.57421875" style="1" hidden="1" customWidth="1"/>
    <col min="27" max="27" width="11.00390625" style="0" hidden="1" customWidth="1"/>
    <col min="28" max="28" width="16.140625" style="0" hidden="1" customWidth="1"/>
    <col min="29" max="29" width="5.7109375" style="0" hidden="1" customWidth="1"/>
    <col min="30" max="30" width="11.57421875" style="0" hidden="1" customWidth="1"/>
    <col min="31" max="31" width="11.00390625" style="0" hidden="1" customWidth="1"/>
    <col min="32" max="32" width="16.140625" style="0" hidden="1" customWidth="1"/>
    <col min="33" max="33" width="5.421875" style="0" hidden="1" customWidth="1"/>
    <col min="34" max="34" width="11.57421875" style="1" hidden="1" customWidth="1"/>
    <col min="35" max="35" width="11.00390625" style="0" hidden="1" customWidth="1"/>
    <col min="36" max="36" width="16.140625" style="0" hidden="1" customWidth="1"/>
    <col min="37" max="37" width="6.140625" style="0" hidden="1" customWidth="1"/>
    <col min="38" max="38" width="11.57421875" style="1" hidden="1" customWidth="1"/>
    <col min="39" max="39" width="11.00390625" style="0" hidden="1" customWidth="1"/>
    <col min="40" max="40" width="16.140625" style="0" hidden="1" customWidth="1"/>
    <col min="41" max="41" width="1.1484375" style="0" hidden="1" customWidth="1"/>
    <col min="42" max="42" width="11.57421875" style="1" hidden="1" customWidth="1"/>
    <col min="43" max="43" width="11.00390625" style="0" hidden="1" customWidth="1"/>
    <col min="44" max="44" width="20.140625" style="0" hidden="1" customWidth="1"/>
    <col min="45" max="45" width="0.85546875" style="0" hidden="1" customWidth="1"/>
    <col min="46" max="46" width="11.57421875" style="1" hidden="1" customWidth="1"/>
    <col min="47" max="47" width="11.00390625" style="0" hidden="1" customWidth="1"/>
    <col min="48" max="48" width="20.421875" style="0" hidden="1" customWidth="1"/>
    <col min="49" max="49" width="11.57421875" style="1" hidden="1" customWidth="1"/>
    <col min="50" max="50" width="13.7109375" style="0" hidden="1" customWidth="1"/>
    <col min="51" max="51" width="24.140625" style="0" hidden="1" customWidth="1"/>
    <col min="52" max="52" width="2.140625" style="0" hidden="1" customWidth="1"/>
    <col min="53" max="53" width="11.57421875" style="1" hidden="1" customWidth="1"/>
    <col min="54" max="54" width="13.57421875" style="0" hidden="1" customWidth="1"/>
    <col min="55" max="55" width="18.28125" style="0" hidden="1" customWidth="1"/>
    <col min="56" max="56" width="2.140625" style="0" hidden="1" customWidth="1"/>
    <col min="57" max="57" width="11.57421875" style="1" bestFit="1" customWidth="1"/>
    <col min="58" max="59" width="13.57421875" style="0" customWidth="1"/>
    <col min="60" max="60" width="18.28125" style="0" customWidth="1"/>
    <col min="61" max="61" width="10.28125" style="0" bestFit="1" customWidth="1"/>
    <col min="62" max="62" width="10.421875" style="0" bestFit="1" customWidth="1"/>
    <col min="64" max="66" width="15.7109375" style="0" customWidth="1"/>
    <col min="67" max="67" width="46.00390625" style="0" customWidth="1"/>
    <col min="68" max="68" width="9.140625" style="0" customWidth="1"/>
  </cols>
  <sheetData>
    <row r="1" spans="44:65" ht="14.25" customHeight="1">
      <c r="AR1" s="249"/>
      <c r="AY1" s="249"/>
      <c r="BL1" s="375"/>
      <c r="BM1" s="450" t="s">
        <v>188</v>
      </c>
    </row>
    <row r="2" spans="18:65" ht="14.25" customHeight="1">
      <c r="R2" s="253" t="s">
        <v>61</v>
      </c>
      <c r="S2" s="254"/>
      <c r="T2" s="254"/>
      <c r="U2" s="254"/>
      <c r="V2" s="253"/>
      <c r="W2" s="254"/>
      <c r="X2" s="254"/>
      <c r="Y2" s="254"/>
      <c r="Z2" s="253"/>
      <c r="AA2" s="254"/>
      <c r="AB2" s="254"/>
      <c r="AD2" s="255" t="s">
        <v>62</v>
      </c>
      <c r="AE2" s="255"/>
      <c r="AF2" s="255"/>
      <c r="AG2" s="255"/>
      <c r="AH2" s="256"/>
      <c r="AI2" s="255"/>
      <c r="AJ2" s="255"/>
      <c r="AL2" s="256"/>
      <c r="AM2" s="255"/>
      <c r="AN2" s="255"/>
      <c r="AP2" s="256"/>
      <c r="AQ2" s="255"/>
      <c r="AR2" s="255"/>
      <c r="AT2" s="256"/>
      <c r="AU2" s="255"/>
      <c r="AV2" s="255"/>
      <c r="AW2" s="462" t="s">
        <v>63</v>
      </c>
      <c r="AX2" s="462"/>
      <c r="AY2" s="462"/>
      <c r="AZ2" s="231"/>
      <c r="BA2" s="250"/>
      <c r="BB2" s="251"/>
      <c r="BC2" s="251"/>
      <c r="BD2" s="231"/>
      <c r="BE2" s="250"/>
      <c r="BF2" s="251"/>
      <c r="BG2" s="251"/>
      <c r="BI2" s="448" t="s">
        <v>184</v>
      </c>
      <c r="BL2" s="428"/>
      <c r="BM2" s="450" t="s">
        <v>87</v>
      </c>
    </row>
    <row r="3" spans="49:65" ht="14.25" customHeight="1">
      <c r="AW3" s="252"/>
      <c r="AX3" s="231"/>
      <c r="AY3" s="231"/>
      <c r="AZ3" s="231"/>
      <c r="BA3" s="252"/>
      <c r="BB3" s="231"/>
      <c r="BC3" s="231"/>
      <c r="BD3" s="231"/>
      <c r="BE3" s="252"/>
      <c r="BF3" s="231"/>
      <c r="BG3" s="231"/>
      <c r="BH3" s="231"/>
      <c r="BI3" s="449" t="s">
        <v>185</v>
      </c>
      <c r="BL3" s="446"/>
      <c r="BM3" s="450" t="s">
        <v>183</v>
      </c>
    </row>
    <row r="4" spans="18:60" ht="14.25" customHeight="1" thickBot="1">
      <c r="R4"/>
      <c r="V4"/>
      <c r="Z4"/>
      <c r="AH4"/>
      <c r="AL4"/>
      <c r="AP4"/>
      <c r="AT4"/>
      <c r="AW4"/>
      <c r="BA4"/>
      <c r="BE4" s="377"/>
      <c r="BF4" s="377"/>
      <c r="BG4" s="377"/>
      <c r="BH4" s="377"/>
    </row>
    <row r="5" spans="2:60" ht="16.5" customHeight="1" thickBot="1">
      <c r="B5" s="339"/>
      <c r="C5" s="339"/>
      <c r="D5" s="339"/>
      <c r="E5" s="339"/>
      <c r="F5" s="216"/>
      <c r="G5" s="216"/>
      <c r="H5" s="217"/>
      <c r="I5" s="122"/>
      <c r="J5" s="216"/>
      <c r="K5" s="216"/>
      <c r="L5" s="217"/>
      <c r="M5" s="207"/>
      <c r="N5" s="156"/>
      <c r="O5" s="156"/>
      <c r="P5" s="157"/>
      <c r="Q5" s="218"/>
      <c r="R5" s="156"/>
      <c r="S5" s="156"/>
      <c r="T5" s="157"/>
      <c r="U5" s="218"/>
      <c r="V5" s="156"/>
      <c r="W5" s="156"/>
      <c r="X5" s="157"/>
      <c r="Z5" s="156"/>
      <c r="AA5" s="156"/>
      <c r="AB5" s="157"/>
      <c r="AD5" s="156"/>
      <c r="AE5" s="156"/>
      <c r="AF5" s="157"/>
      <c r="AH5" s="156"/>
      <c r="AI5" s="156"/>
      <c r="AJ5" s="157"/>
      <c r="AL5" s="156"/>
      <c r="AM5" s="156"/>
      <c r="AN5" s="157"/>
      <c r="AP5" s="156"/>
      <c r="AQ5" s="156"/>
      <c r="AR5" s="157"/>
      <c r="AT5" s="156"/>
      <c r="AU5" s="156"/>
      <c r="AV5" s="157"/>
      <c r="AW5" s="156"/>
      <c r="AX5" s="156"/>
      <c r="AY5" s="157"/>
      <c r="BA5" s="156"/>
      <c r="BB5" s="156"/>
      <c r="BC5" s="157"/>
      <c r="BE5" s="463" t="s">
        <v>201</v>
      </c>
      <c r="BF5" s="464"/>
      <c r="BG5" s="464"/>
      <c r="BH5" s="465"/>
    </row>
    <row r="6" spans="4:60" ht="9" customHeight="1" thickBot="1">
      <c r="D6" s="219"/>
      <c r="E6" s="112"/>
      <c r="F6" s="122"/>
      <c r="G6" s="122"/>
      <c r="H6" s="122"/>
      <c r="I6" s="122"/>
      <c r="J6" s="122"/>
      <c r="K6" s="122"/>
      <c r="L6" s="122"/>
      <c r="M6" s="207"/>
      <c r="N6" s="158"/>
      <c r="O6" s="158"/>
      <c r="P6" s="158"/>
      <c r="Q6" s="207"/>
      <c r="R6" s="158"/>
      <c r="S6" s="158"/>
      <c r="T6" s="158"/>
      <c r="U6" s="207"/>
      <c r="V6" s="158"/>
      <c r="W6" s="158"/>
      <c r="X6" s="158"/>
      <c r="Z6" s="158"/>
      <c r="AA6" s="158"/>
      <c r="AB6" s="158"/>
      <c r="AD6" s="158"/>
      <c r="AE6" s="158"/>
      <c r="AF6" s="158"/>
      <c r="AH6" s="158"/>
      <c r="AI6" s="158"/>
      <c r="AJ6" s="158"/>
      <c r="AL6" s="158"/>
      <c r="AM6" s="158"/>
      <c r="AN6" s="158"/>
      <c r="AP6" s="158"/>
      <c r="AQ6" s="158"/>
      <c r="AR6" s="158"/>
      <c r="AT6" s="158"/>
      <c r="AU6" s="158"/>
      <c r="AV6" s="158"/>
      <c r="AW6" s="158"/>
      <c r="AX6" s="158"/>
      <c r="AY6" s="158"/>
      <c r="BA6" s="158"/>
      <c r="BB6" s="158"/>
      <c r="BC6" s="158"/>
      <c r="BE6" s="259"/>
      <c r="BF6" s="158"/>
      <c r="BG6" s="158"/>
      <c r="BH6" s="260"/>
    </row>
    <row r="7" spans="3:64" ht="16.5" customHeight="1" thickBot="1">
      <c r="C7" s="343" t="s">
        <v>64</v>
      </c>
      <c r="D7" s="165"/>
      <c r="E7" s="205" t="s">
        <v>0</v>
      </c>
      <c r="F7" s="154"/>
      <c r="G7" s="155"/>
      <c r="H7" s="3"/>
      <c r="I7" s="4"/>
      <c r="J7" s="5"/>
      <c r="K7" s="220"/>
      <c r="L7" s="3"/>
      <c r="N7" s="5"/>
      <c r="O7" s="221" t="s">
        <v>1</v>
      </c>
      <c r="P7" s="3">
        <v>1.0558</v>
      </c>
      <c r="R7" s="5"/>
      <c r="S7" s="221" t="s">
        <v>1</v>
      </c>
      <c r="T7" s="3">
        <v>0</v>
      </c>
      <c r="V7" s="5"/>
      <c r="W7" s="221" t="s">
        <v>1</v>
      </c>
      <c r="X7" s="3">
        <v>1.0634</v>
      </c>
      <c r="Z7" s="5"/>
      <c r="AA7" s="221" t="s">
        <v>1</v>
      </c>
      <c r="AB7" s="3">
        <v>1</v>
      </c>
      <c r="AD7" s="5"/>
      <c r="AE7" s="221" t="s">
        <v>1</v>
      </c>
      <c r="AF7" s="3">
        <v>1.1033</v>
      </c>
      <c r="AH7" s="5"/>
      <c r="AI7" s="221" t="s">
        <v>1</v>
      </c>
      <c r="AJ7" s="3">
        <v>1</v>
      </c>
      <c r="AL7" s="5"/>
      <c r="AM7" s="221" t="s">
        <v>1</v>
      </c>
      <c r="AN7" s="3">
        <v>1</v>
      </c>
      <c r="AP7" s="5"/>
      <c r="AQ7" s="221" t="s">
        <v>1</v>
      </c>
      <c r="AR7" s="3">
        <v>1.0425</v>
      </c>
      <c r="AT7" s="5"/>
      <c r="AU7" s="221" t="s">
        <v>1</v>
      </c>
      <c r="AV7" s="3">
        <v>1</v>
      </c>
      <c r="AW7" s="5"/>
      <c r="AX7" s="221" t="s">
        <v>1</v>
      </c>
      <c r="AY7" s="3">
        <v>1</v>
      </c>
      <c r="BA7" s="5"/>
      <c r="BB7" s="221" t="s">
        <v>1</v>
      </c>
      <c r="BC7" s="3">
        <v>1.0245</v>
      </c>
      <c r="BE7" s="233"/>
      <c r="BF7" s="221"/>
      <c r="BG7" s="221"/>
      <c r="BH7" s="261"/>
      <c r="BJ7" s="454"/>
      <c r="BK7" s="454"/>
      <c r="BL7" s="454"/>
    </row>
    <row r="8" spans="3:68" ht="13.5" customHeight="1">
      <c r="C8" s="455" t="s">
        <v>191</v>
      </c>
      <c r="D8" s="343" t="s">
        <v>65</v>
      </c>
      <c r="E8" s="311" t="s">
        <v>69</v>
      </c>
      <c r="F8" s="307" t="s">
        <v>2</v>
      </c>
      <c r="G8" s="209" t="s">
        <v>3</v>
      </c>
      <c r="H8" s="210" t="s">
        <v>4</v>
      </c>
      <c r="I8" s="211"/>
      <c r="J8" s="209" t="s">
        <v>2</v>
      </c>
      <c r="K8" s="209" t="s">
        <v>3</v>
      </c>
      <c r="L8" s="210" t="s">
        <v>4</v>
      </c>
      <c r="M8" s="2"/>
      <c r="N8" s="209" t="s">
        <v>2</v>
      </c>
      <c r="O8" s="209" t="s">
        <v>3</v>
      </c>
      <c r="P8" s="210" t="s">
        <v>4</v>
      </c>
      <c r="Q8" s="2"/>
      <c r="R8" s="209" t="s">
        <v>2</v>
      </c>
      <c r="S8" s="209" t="s">
        <v>3</v>
      </c>
      <c r="T8" s="210" t="s">
        <v>4</v>
      </c>
      <c r="U8" s="2"/>
      <c r="V8" s="209" t="s">
        <v>2</v>
      </c>
      <c r="W8" s="209" t="s">
        <v>3</v>
      </c>
      <c r="X8" s="210" t="s">
        <v>4</v>
      </c>
      <c r="Z8" s="209" t="s">
        <v>2</v>
      </c>
      <c r="AA8" s="209" t="s">
        <v>3</v>
      </c>
      <c r="AB8" s="210" t="s">
        <v>4</v>
      </c>
      <c r="AD8" s="209" t="s">
        <v>2</v>
      </c>
      <c r="AE8" s="209" t="s">
        <v>3</v>
      </c>
      <c r="AF8" s="210" t="s">
        <v>4</v>
      </c>
      <c r="AH8" s="209" t="s">
        <v>2</v>
      </c>
      <c r="AI8" s="209" t="s">
        <v>3</v>
      </c>
      <c r="AJ8" s="210" t="s">
        <v>4</v>
      </c>
      <c r="AL8" s="209" t="s">
        <v>2</v>
      </c>
      <c r="AM8" s="209" t="s">
        <v>3</v>
      </c>
      <c r="AN8" s="210" t="s">
        <v>4</v>
      </c>
      <c r="AP8" s="209" t="s">
        <v>2</v>
      </c>
      <c r="AQ8" s="209" t="s">
        <v>3</v>
      </c>
      <c r="AR8" s="210" t="s">
        <v>4</v>
      </c>
      <c r="AT8" s="209" t="s">
        <v>2</v>
      </c>
      <c r="AU8" s="209" t="s">
        <v>3</v>
      </c>
      <c r="AV8" s="210" t="s">
        <v>4</v>
      </c>
      <c r="AW8" s="209" t="s">
        <v>2</v>
      </c>
      <c r="AX8" s="209" t="s">
        <v>3</v>
      </c>
      <c r="AY8" s="210" t="s">
        <v>4</v>
      </c>
      <c r="BA8" s="209" t="s">
        <v>2</v>
      </c>
      <c r="BB8" s="209" t="s">
        <v>3</v>
      </c>
      <c r="BC8" s="210" t="s">
        <v>4</v>
      </c>
      <c r="BE8" s="234" t="s">
        <v>2</v>
      </c>
      <c r="BF8" s="209" t="s">
        <v>3</v>
      </c>
      <c r="BG8" s="350" t="s">
        <v>71</v>
      </c>
      <c r="BH8" s="262" t="s">
        <v>4</v>
      </c>
      <c r="BJ8" s="454"/>
      <c r="BK8" s="454"/>
      <c r="BL8" s="454"/>
      <c r="BO8" s="257"/>
      <c r="BP8" s="257"/>
    </row>
    <row r="9" spans="3:68" ht="12.75" customHeight="1" thickBot="1">
      <c r="C9" s="344" t="s">
        <v>193</v>
      </c>
      <c r="D9" s="344" t="s">
        <v>67</v>
      </c>
      <c r="E9" s="312" t="s">
        <v>68</v>
      </c>
      <c r="F9" s="308" t="s">
        <v>5</v>
      </c>
      <c r="G9" s="292" t="s">
        <v>6</v>
      </c>
      <c r="H9" s="293" t="s">
        <v>7</v>
      </c>
      <c r="I9" s="212"/>
      <c r="J9" s="292" t="s">
        <v>5</v>
      </c>
      <c r="K9" s="292" t="s">
        <v>6</v>
      </c>
      <c r="L9" s="293" t="s">
        <v>7</v>
      </c>
      <c r="M9" s="2"/>
      <c r="N9" s="292" t="s">
        <v>5</v>
      </c>
      <c r="O9" s="292" t="s">
        <v>6</v>
      </c>
      <c r="P9" s="293" t="s">
        <v>7</v>
      </c>
      <c r="Q9" s="2"/>
      <c r="R9" s="292" t="s">
        <v>5</v>
      </c>
      <c r="S9" s="292" t="s">
        <v>6</v>
      </c>
      <c r="T9" s="293" t="s">
        <v>7</v>
      </c>
      <c r="U9" s="2"/>
      <c r="V9" s="292" t="s">
        <v>5</v>
      </c>
      <c r="W9" s="292" t="s">
        <v>6</v>
      </c>
      <c r="X9" s="293" t="s">
        <v>7</v>
      </c>
      <c r="Z9" s="292" t="s">
        <v>5</v>
      </c>
      <c r="AA9" s="292" t="s">
        <v>6</v>
      </c>
      <c r="AB9" s="293" t="s">
        <v>7</v>
      </c>
      <c r="AD9" s="292" t="s">
        <v>5</v>
      </c>
      <c r="AE9" s="292" t="s">
        <v>6</v>
      </c>
      <c r="AF9" s="293" t="s">
        <v>7</v>
      </c>
      <c r="AH9" s="292" t="s">
        <v>5</v>
      </c>
      <c r="AI9" s="292" t="s">
        <v>6</v>
      </c>
      <c r="AJ9" s="293" t="s">
        <v>7</v>
      </c>
      <c r="AL9" s="292" t="s">
        <v>5</v>
      </c>
      <c r="AM9" s="292" t="s">
        <v>6</v>
      </c>
      <c r="AN9" s="293" t="s">
        <v>7</v>
      </c>
      <c r="AP9" s="292" t="s">
        <v>5</v>
      </c>
      <c r="AQ9" s="292" t="s">
        <v>6</v>
      </c>
      <c r="AR9" s="293" t="s">
        <v>7</v>
      </c>
      <c r="AT9" s="292" t="s">
        <v>5</v>
      </c>
      <c r="AU9" s="292" t="s">
        <v>6</v>
      </c>
      <c r="AV9" s="293" t="s">
        <v>7</v>
      </c>
      <c r="AW9" s="292" t="s">
        <v>5</v>
      </c>
      <c r="AX9" s="292" t="s">
        <v>6</v>
      </c>
      <c r="AY9" s="293" t="s">
        <v>7</v>
      </c>
      <c r="BA9" s="292" t="s">
        <v>5</v>
      </c>
      <c r="BB9" s="292" t="s">
        <v>6</v>
      </c>
      <c r="BC9" s="293" t="s">
        <v>7</v>
      </c>
      <c r="BE9" s="294" t="s">
        <v>5</v>
      </c>
      <c r="BF9" s="292" t="s">
        <v>6</v>
      </c>
      <c r="BG9" s="115" t="s">
        <v>72</v>
      </c>
      <c r="BH9" s="295" t="s">
        <v>7</v>
      </c>
      <c r="BJ9" s="454"/>
      <c r="BK9" s="454"/>
      <c r="BL9" s="454"/>
      <c r="BO9" s="342"/>
      <c r="BP9" s="257"/>
    </row>
    <row r="10" spans="3:78" ht="18" customHeight="1">
      <c r="C10" s="345">
        <v>8</v>
      </c>
      <c r="D10" s="346">
        <v>0</v>
      </c>
      <c r="E10" s="319" t="s">
        <v>190</v>
      </c>
      <c r="F10" s="309"/>
      <c r="G10" s="302"/>
      <c r="H10" s="303"/>
      <c r="I10" s="303"/>
      <c r="J10" s="301"/>
      <c r="K10" s="302"/>
      <c r="L10" s="303"/>
      <c r="M10" s="304"/>
      <c r="N10" s="301"/>
      <c r="O10" s="305"/>
      <c r="P10" s="303"/>
      <c r="Q10" s="304"/>
      <c r="R10" s="301"/>
      <c r="S10" s="305"/>
      <c r="T10" s="303"/>
      <c r="U10" s="304"/>
      <c r="V10" s="301"/>
      <c r="W10" s="305"/>
      <c r="X10" s="303"/>
      <c r="Y10" s="304"/>
      <c r="Z10" s="301"/>
      <c r="AA10" s="305"/>
      <c r="AB10" s="303"/>
      <c r="AC10" s="304"/>
      <c r="AD10" s="301"/>
      <c r="AE10" s="305"/>
      <c r="AF10" s="303"/>
      <c r="AG10" s="304"/>
      <c r="AH10" s="301"/>
      <c r="AI10" s="305"/>
      <c r="AJ10" s="303"/>
      <c r="AK10" s="304"/>
      <c r="AL10" s="301"/>
      <c r="AM10" s="305"/>
      <c r="AN10" s="303"/>
      <c r="AO10" s="304"/>
      <c r="AP10" s="301"/>
      <c r="AQ10" s="305"/>
      <c r="AR10" s="303"/>
      <c r="AS10" s="304"/>
      <c r="AT10" s="301"/>
      <c r="AU10" s="305"/>
      <c r="AV10" s="303"/>
      <c r="AW10" s="301"/>
      <c r="AX10" s="305"/>
      <c r="AY10" s="303"/>
      <c r="AZ10" s="304"/>
      <c r="BA10" s="301"/>
      <c r="BB10" s="305"/>
      <c r="BC10" s="303"/>
      <c r="BD10" s="316"/>
      <c r="BE10" s="317">
        <v>2</v>
      </c>
      <c r="BF10" s="373"/>
      <c r="BG10" s="351">
        <f aca="true" t="shared" si="0" ref="BG10:BG20">40%*BF10*D10</f>
        <v>0</v>
      </c>
      <c r="BH10" s="318">
        <f aca="true" t="shared" si="1" ref="BH10:BH20">(BF10+BG10)*BE10</f>
        <v>0</v>
      </c>
      <c r="BP10" s="257"/>
      <c r="BV10">
        <f aca="true" t="shared" si="2" ref="BV10:BV20">BF10*BE10</f>
        <v>0</v>
      </c>
      <c r="BW10">
        <f aca="true" t="shared" si="3" ref="BW10:BW20">BG10*BE10*C10</f>
        <v>0</v>
      </c>
      <c r="BX10" t="e">
        <f>#REF!*BE10*D10</f>
        <v>#REF!</v>
      </c>
      <c r="BY10" t="e">
        <f>SUM(BV10:BX10)</f>
        <v>#REF!</v>
      </c>
      <c r="BZ10" s="249" t="e">
        <f>BH10-BY10</f>
        <v>#REF!</v>
      </c>
    </row>
    <row r="11" spans="3:78" ht="17.25" customHeight="1">
      <c r="C11" s="347">
        <v>5</v>
      </c>
      <c r="D11" s="258">
        <v>0</v>
      </c>
      <c r="E11" s="313" t="s">
        <v>189</v>
      </c>
      <c r="F11" s="309"/>
      <c r="G11" s="302"/>
      <c r="H11" s="303"/>
      <c r="I11" s="303"/>
      <c r="J11" s="301"/>
      <c r="K11" s="302"/>
      <c r="L11" s="303"/>
      <c r="M11" s="304"/>
      <c r="N11" s="301"/>
      <c r="O11" s="305"/>
      <c r="P11" s="303"/>
      <c r="Q11" s="304"/>
      <c r="R11" s="301"/>
      <c r="S11" s="305"/>
      <c r="T11" s="303"/>
      <c r="U11" s="304"/>
      <c r="V11" s="301"/>
      <c r="W11" s="305"/>
      <c r="X11" s="303"/>
      <c r="Y11" s="304"/>
      <c r="Z11" s="301"/>
      <c r="AA11" s="305"/>
      <c r="AB11" s="303"/>
      <c r="AC11" s="304"/>
      <c r="AD11" s="301"/>
      <c r="AE11" s="305"/>
      <c r="AF11" s="303"/>
      <c r="AG11" s="304"/>
      <c r="AH11" s="301"/>
      <c r="AI11" s="305"/>
      <c r="AJ11" s="303"/>
      <c r="AK11" s="304"/>
      <c r="AL11" s="301"/>
      <c r="AM11" s="305"/>
      <c r="AN11" s="303"/>
      <c r="AO11" s="304"/>
      <c r="AP11" s="301"/>
      <c r="AQ11" s="305"/>
      <c r="AR11" s="303"/>
      <c r="AS11" s="304"/>
      <c r="AT11" s="301"/>
      <c r="AU11" s="305"/>
      <c r="AV11" s="303"/>
      <c r="AW11" s="301"/>
      <c r="AX11" s="305"/>
      <c r="AY11" s="303"/>
      <c r="AZ11" s="304"/>
      <c r="BA11" s="301"/>
      <c r="BB11" s="305"/>
      <c r="BC11" s="303"/>
      <c r="BD11" s="316"/>
      <c r="BE11" s="315">
        <v>8</v>
      </c>
      <c r="BF11" s="374"/>
      <c r="BG11" s="352">
        <f t="shared" si="0"/>
        <v>0</v>
      </c>
      <c r="BH11" s="306">
        <f t="shared" si="1"/>
        <v>0</v>
      </c>
      <c r="BP11" s="257"/>
      <c r="BV11">
        <f t="shared" si="2"/>
        <v>0</v>
      </c>
      <c r="BW11">
        <f t="shared" si="3"/>
        <v>0</v>
      </c>
      <c r="BX11" t="e">
        <f>#REF!*BE11*D11</f>
        <v>#REF!</v>
      </c>
      <c r="BY11" t="e">
        <f aca="true" t="shared" si="4" ref="BY11:BY17">SUM(BV11:BX11)</f>
        <v>#REF!</v>
      </c>
      <c r="BZ11" s="249" t="e">
        <f aca="true" t="shared" si="5" ref="BZ11:BZ17">BH11-BY11</f>
        <v>#REF!</v>
      </c>
    </row>
    <row r="12" spans="3:78" ht="17.25" customHeight="1">
      <c r="C12" s="347">
        <v>6</v>
      </c>
      <c r="D12" s="258">
        <v>0</v>
      </c>
      <c r="E12" s="313" t="s">
        <v>192</v>
      </c>
      <c r="F12" s="309"/>
      <c r="G12" s="302"/>
      <c r="H12" s="303"/>
      <c r="I12" s="303"/>
      <c r="J12" s="301"/>
      <c r="K12" s="302"/>
      <c r="L12" s="303"/>
      <c r="M12" s="304"/>
      <c r="N12" s="301"/>
      <c r="O12" s="305"/>
      <c r="P12" s="303"/>
      <c r="Q12" s="304"/>
      <c r="R12" s="301"/>
      <c r="S12" s="305"/>
      <c r="T12" s="303"/>
      <c r="U12" s="304"/>
      <c r="V12" s="301"/>
      <c r="W12" s="305"/>
      <c r="X12" s="303"/>
      <c r="Y12" s="304"/>
      <c r="Z12" s="301"/>
      <c r="AA12" s="305"/>
      <c r="AB12" s="303"/>
      <c r="AC12" s="304"/>
      <c r="AD12" s="301"/>
      <c r="AE12" s="305"/>
      <c r="AF12" s="303"/>
      <c r="AG12" s="304"/>
      <c r="AH12" s="301"/>
      <c r="AI12" s="305"/>
      <c r="AJ12" s="303"/>
      <c r="AK12" s="304"/>
      <c r="AL12" s="301"/>
      <c r="AM12" s="305"/>
      <c r="AN12" s="303"/>
      <c r="AO12" s="304"/>
      <c r="AP12" s="301"/>
      <c r="AQ12" s="305"/>
      <c r="AR12" s="303"/>
      <c r="AS12" s="304"/>
      <c r="AT12" s="301"/>
      <c r="AU12" s="305"/>
      <c r="AV12" s="303"/>
      <c r="AW12" s="301"/>
      <c r="AX12" s="305"/>
      <c r="AY12" s="303"/>
      <c r="AZ12" s="304"/>
      <c r="BA12" s="301"/>
      <c r="BB12" s="305"/>
      <c r="BC12" s="303"/>
      <c r="BD12" s="316"/>
      <c r="BE12" s="315">
        <v>5</v>
      </c>
      <c r="BF12" s="374"/>
      <c r="BG12" s="352">
        <f t="shared" si="0"/>
        <v>0</v>
      </c>
      <c r="BH12" s="306">
        <f t="shared" si="1"/>
        <v>0</v>
      </c>
      <c r="BP12" s="257"/>
      <c r="BV12">
        <f t="shared" si="2"/>
        <v>0</v>
      </c>
      <c r="BW12">
        <f t="shared" si="3"/>
        <v>0</v>
      </c>
      <c r="BX12" t="e">
        <f>#REF!*BE12*D12</f>
        <v>#REF!</v>
      </c>
      <c r="BY12" t="e">
        <f t="shared" si="4"/>
        <v>#REF!</v>
      </c>
      <c r="BZ12" s="249" t="e">
        <f t="shared" si="5"/>
        <v>#REF!</v>
      </c>
    </row>
    <row r="13" spans="3:78" ht="17.25" customHeight="1">
      <c r="C13" s="347">
        <v>6</v>
      </c>
      <c r="D13" s="258">
        <v>0</v>
      </c>
      <c r="E13" s="313" t="s">
        <v>194</v>
      </c>
      <c r="F13" s="309"/>
      <c r="G13" s="302"/>
      <c r="H13" s="303"/>
      <c r="I13" s="303"/>
      <c r="J13" s="301"/>
      <c r="K13" s="302"/>
      <c r="L13" s="303"/>
      <c r="M13" s="304"/>
      <c r="N13" s="301"/>
      <c r="O13" s="305"/>
      <c r="P13" s="303"/>
      <c r="Q13" s="304"/>
      <c r="R13" s="301"/>
      <c r="S13" s="305"/>
      <c r="T13" s="303"/>
      <c r="U13" s="304"/>
      <c r="V13" s="301"/>
      <c r="W13" s="305"/>
      <c r="X13" s="303"/>
      <c r="Y13" s="304"/>
      <c r="Z13" s="301"/>
      <c r="AA13" s="305"/>
      <c r="AB13" s="303"/>
      <c r="AC13" s="304"/>
      <c r="AD13" s="301"/>
      <c r="AE13" s="305"/>
      <c r="AF13" s="303"/>
      <c r="AG13" s="304"/>
      <c r="AH13" s="301"/>
      <c r="AI13" s="305"/>
      <c r="AJ13" s="303"/>
      <c r="AK13" s="304"/>
      <c r="AL13" s="301"/>
      <c r="AM13" s="305"/>
      <c r="AN13" s="303"/>
      <c r="AO13" s="304"/>
      <c r="AP13" s="301"/>
      <c r="AQ13" s="305"/>
      <c r="AR13" s="303"/>
      <c r="AS13" s="304"/>
      <c r="AT13" s="301"/>
      <c r="AU13" s="305"/>
      <c r="AV13" s="303"/>
      <c r="AW13" s="301"/>
      <c r="AX13" s="305"/>
      <c r="AY13" s="303"/>
      <c r="AZ13" s="304"/>
      <c r="BA13" s="301"/>
      <c r="BB13" s="305"/>
      <c r="BC13" s="303"/>
      <c r="BD13" s="316"/>
      <c r="BE13" s="315">
        <v>7</v>
      </c>
      <c r="BF13" s="374"/>
      <c r="BG13" s="352">
        <f t="shared" si="0"/>
        <v>0</v>
      </c>
      <c r="BH13" s="306">
        <f t="shared" si="1"/>
        <v>0</v>
      </c>
      <c r="BP13" s="257"/>
      <c r="BV13">
        <f t="shared" si="2"/>
        <v>0</v>
      </c>
      <c r="BW13">
        <f t="shared" si="3"/>
        <v>0</v>
      </c>
      <c r="BX13" t="e">
        <f>#REF!*BE13*D13</f>
        <v>#REF!</v>
      </c>
      <c r="BY13" t="e">
        <f t="shared" si="4"/>
        <v>#REF!</v>
      </c>
      <c r="BZ13" s="249" t="e">
        <f t="shared" si="5"/>
        <v>#REF!</v>
      </c>
    </row>
    <row r="14" spans="3:78" ht="17.25" customHeight="1">
      <c r="C14" s="347">
        <v>7</v>
      </c>
      <c r="D14" s="258">
        <v>1</v>
      </c>
      <c r="E14" s="313" t="s">
        <v>195</v>
      </c>
      <c r="F14" s="309"/>
      <c r="G14" s="302"/>
      <c r="H14" s="303"/>
      <c r="I14" s="303"/>
      <c r="J14" s="301"/>
      <c r="K14" s="302"/>
      <c r="L14" s="303"/>
      <c r="M14" s="304"/>
      <c r="N14" s="301"/>
      <c r="O14" s="305"/>
      <c r="P14" s="303"/>
      <c r="Q14" s="304"/>
      <c r="R14" s="301"/>
      <c r="S14" s="305"/>
      <c r="T14" s="303"/>
      <c r="U14" s="304"/>
      <c r="V14" s="301"/>
      <c r="W14" s="305"/>
      <c r="X14" s="303"/>
      <c r="Y14" s="304"/>
      <c r="Z14" s="301"/>
      <c r="AA14" s="305"/>
      <c r="AB14" s="303"/>
      <c r="AC14" s="304"/>
      <c r="AD14" s="301"/>
      <c r="AE14" s="305"/>
      <c r="AF14" s="303"/>
      <c r="AG14" s="304"/>
      <c r="AH14" s="301"/>
      <c r="AI14" s="305"/>
      <c r="AJ14" s="303"/>
      <c r="AK14" s="304"/>
      <c r="AL14" s="301"/>
      <c r="AM14" s="305"/>
      <c r="AN14" s="303"/>
      <c r="AO14" s="304"/>
      <c r="AP14" s="301"/>
      <c r="AQ14" s="305"/>
      <c r="AR14" s="303"/>
      <c r="AS14" s="304"/>
      <c r="AT14" s="301"/>
      <c r="AU14" s="305"/>
      <c r="AV14" s="303"/>
      <c r="AW14" s="301"/>
      <c r="AX14" s="305"/>
      <c r="AY14" s="303"/>
      <c r="AZ14" s="304"/>
      <c r="BA14" s="301"/>
      <c r="BB14" s="305"/>
      <c r="BC14" s="303"/>
      <c r="BD14" s="316"/>
      <c r="BE14" s="315">
        <v>2</v>
      </c>
      <c r="BF14" s="374"/>
      <c r="BG14" s="352">
        <f t="shared" si="0"/>
        <v>0</v>
      </c>
      <c r="BH14" s="306">
        <f t="shared" si="1"/>
        <v>0</v>
      </c>
      <c r="BP14" s="257"/>
      <c r="BV14">
        <f t="shared" si="2"/>
        <v>0</v>
      </c>
      <c r="BW14">
        <f t="shared" si="3"/>
        <v>0</v>
      </c>
      <c r="BX14" t="e">
        <f>#REF!*BE14*D14</f>
        <v>#REF!</v>
      </c>
      <c r="BY14" t="e">
        <f t="shared" si="4"/>
        <v>#REF!</v>
      </c>
      <c r="BZ14" s="249" t="e">
        <f t="shared" si="5"/>
        <v>#REF!</v>
      </c>
    </row>
    <row r="15" spans="3:78" ht="17.25" customHeight="1">
      <c r="C15" s="347">
        <v>6</v>
      </c>
      <c r="D15" s="258">
        <v>1</v>
      </c>
      <c r="E15" s="313" t="s">
        <v>196</v>
      </c>
      <c r="F15" s="309"/>
      <c r="G15" s="302"/>
      <c r="H15" s="303"/>
      <c r="I15" s="303"/>
      <c r="J15" s="301"/>
      <c r="K15" s="302"/>
      <c r="L15" s="303"/>
      <c r="M15" s="304"/>
      <c r="N15" s="301"/>
      <c r="O15" s="305"/>
      <c r="P15" s="303"/>
      <c r="Q15" s="304"/>
      <c r="R15" s="301"/>
      <c r="S15" s="305"/>
      <c r="T15" s="303"/>
      <c r="U15" s="304"/>
      <c r="V15" s="301"/>
      <c r="W15" s="305"/>
      <c r="X15" s="303"/>
      <c r="Y15" s="304"/>
      <c r="Z15" s="301"/>
      <c r="AA15" s="305"/>
      <c r="AB15" s="303"/>
      <c r="AC15" s="304"/>
      <c r="AD15" s="301"/>
      <c r="AE15" s="305"/>
      <c r="AF15" s="303"/>
      <c r="AG15" s="304"/>
      <c r="AH15" s="301"/>
      <c r="AI15" s="305"/>
      <c r="AJ15" s="303"/>
      <c r="AK15" s="304"/>
      <c r="AL15" s="301"/>
      <c r="AM15" s="305"/>
      <c r="AN15" s="303"/>
      <c r="AO15" s="304"/>
      <c r="AP15" s="301"/>
      <c r="AQ15" s="305"/>
      <c r="AR15" s="303"/>
      <c r="AS15" s="304"/>
      <c r="AT15" s="301"/>
      <c r="AU15" s="305"/>
      <c r="AV15" s="303"/>
      <c r="AW15" s="301"/>
      <c r="AX15" s="305"/>
      <c r="AY15" s="303"/>
      <c r="AZ15" s="304"/>
      <c r="BA15" s="301"/>
      <c r="BB15" s="305"/>
      <c r="BC15" s="303"/>
      <c r="BD15" s="316"/>
      <c r="BE15" s="315">
        <v>8</v>
      </c>
      <c r="BF15" s="374"/>
      <c r="BG15" s="352">
        <f t="shared" si="0"/>
        <v>0</v>
      </c>
      <c r="BH15" s="306">
        <f t="shared" si="1"/>
        <v>0</v>
      </c>
      <c r="BM15" s="207"/>
      <c r="BN15" s="207"/>
      <c r="BP15" s="257"/>
      <c r="BV15">
        <f t="shared" si="2"/>
        <v>0</v>
      </c>
      <c r="BW15">
        <f t="shared" si="3"/>
        <v>0</v>
      </c>
      <c r="BX15" t="e">
        <f>#REF!*BE15*D15</f>
        <v>#REF!</v>
      </c>
      <c r="BY15" t="e">
        <f t="shared" si="4"/>
        <v>#REF!</v>
      </c>
      <c r="BZ15" s="249" t="e">
        <f t="shared" si="5"/>
        <v>#REF!</v>
      </c>
    </row>
    <row r="16" spans="3:78" ht="17.25" customHeight="1">
      <c r="C16" s="347">
        <v>6</v>
      </c>
      <c r="D16" s="258">
        <v>1</v>
      </c>
      <c r="E16" s="313" t="s">
        <v>197</v>
      </c>
      <c r="F16" s="309"/>
      <c r="G16" s="302"/>
      <c r="H16" s="303"/>
      <c r="I16" s="303"/>
      <c r="J16" s="301"/>
      <c r="K16" s="302"/>
      <c r="L16" s="303"/>
      <c r="M16" s="304"/>
      <c r="N16" s="301"/>
      <c r="O16" s="305"/>
      <c r="P16" s="303"/>
      <c r="Q16" s="304"/>
      <c r="R16" s="301"/>
      <c r="S16" s="305"/>
      <c r="T16" s="303"/>
      <c r="U16" s="304"/>
      <c r="V16" s="301"/>
      <c r="W16" s="305"/>
      <c r="X16" s="303"/>
      <c r="Y16" s="304"/>
      <c r="Z16" s="301"/>
      <c r="AA16" s="305"/>
      <c r="AB16" s="303"/>
      <c r="AC16" s="304"/>
      <c r="AD16" s="301"/>
      <c r="AE16" s="305"/>
      <c r="AF16" s="303"/>
      <c r="AG16" s="304"/>
      <c r="AH16" s="301"/>
      <c r="AI16" s="305"/>
      <c r="AJ16" s="303"/>
      <c r="AK16" s="304"/>
      <c r="AL16" s="301"/>
      <c r="AM16" s="305"/>
      <c r="AN16" s="303"/>
      <c r="AO16" s="304"/>
      <c r="AP16" s="301"/>
      <c r="AQ16" s="305"/>
      <c r="AR16" s="303"/>
      <c r="AS16" s="304"/>
      <c r="AT16" s="301"/>
      <c r="AU16" s="305"/>
      <c r="AV16" s="303"/>
      <c r="AW16" s="301"/>
      <c r="AX16" s="305"/>
      <c r="AY16" s="303"/>
      <c r="AZ16" s="304"/>
      <c r="BA16" s="301"/>
      <c r="BB16" s="305"/>
      <c r="BC16" s="303"/>
      <c r="BD16" s="316"/>
      <c r="BE16" s="315">
        <v>7</v>
      </c>
      <c r="BF16" s="374"/>
      <c r="BG16" s="352">
        <f t="shared" si="0"/>
        <v>0</v>
      </c>
      <c r="BH16" s="306">
        <f t="shared" si="1"/>
        <v>0</v>
      </c>
      <c r="BM16" s="207"/>
      <c r="BN16" s="207"/>
      <c r="BP16" s="257"/>
      <c r="BV16">
        <f t="shared" si="2"/>
        <v>0</v>
      </c>
      <c r="BW16">
        <f t="shared" si="3"/>
        <v>0</v>
      </c>
      <c r="BX16" t="e">
        <f>#REF!*BE16*D16</f>
        <v>#REF!</v>
      </c>
      <c r="BY16" t="e">
        <f t="shared" si="4"/>
        <v>#REF!</v>
      </c>
      <c r="BZ16" s="249" t="e">
        <f t="shared" si="5"/>
        <v>#REF!</v>
      </c>
    </row>
    <row r="17" spans="3:78" ht="17.25" customHeight="1">
      <c r="C17" s="347">
        <v>6</v>
      </c>
      <c r="D17" s="258">
        <v>1</v>
      </c>
      <c r="E17" s="313" t="s">
        <v>198</v>
      </c>
      <c r="F17" s="309"/>
      <c r="G17" s="302"/>
      <c r="H17" s="303"/>
      <c r="I17" s="303"/>
      <c r="J17" s="301"/>
      <c r="K17" s="302"/>
      <c r="L17" s="303"/>
      <c r="M17" s="304"/>
      <c r="N17" s="301"/>
      <c r="O17" s="305"/>
      <c r="P17" s="303"/>
      <c r="Q17" s="304"/>
      <c r="R17" s="301"/>
      <c r="S17" s="305"/>
      <c r="T17" s="303"/>
      <c r="U17" s="304"/>
      <c r="V17" s="301"/>
      <c r="W17" s="305"/>
      <c r="X17" s="303"/>
      <c r="Y17" s="304"/>
      <c r="Z17" s="301"/>
      <c r="AA17" s="305"/>
      <c r="AB17" s="303"/>
      <c r="AC17" s="304"/>
      <c r="AD17" s="301"/>
      <c r="AE17" s="305"/>
      <c r="AF17" s="303"/>
      <c r="AG17" s="304"/>
      <c r="AH17" s="301"/>
      <c r="AI17" s="305"/>
      <c r="AJ17" s="303"/>
      <c r="AK17" s="304"/>
      <c r="AL17" s="301"/>
      <c r="AM17" s="305"/>
      <c r="AN17" s="303"/>
      <c r="AO17" s="304"/>
      <c r="AP17" s="301"/>
      <c r="AQ17" s="305"/>
      <c r="AR17" s="303"/>
      <c r="AS17" s="304"/>
      <c r="AT17" s="301"/>
      <c r="AU17" s="305"/>
      <c r="AV17" s="303"/>
      <c r="AW17" s="301"/>
      <c r="AX17" s="305"/>
      <c r="AY17" s="303"/>
      <c r="AZ17" s="304"/>
      <c r="BA17" s="301"/>
      <c r="BB17" s="305"/>
      <c r="BC17" s="303"/>
      <c r="BD17" s="316"/>
      <c r="BE17" s="315">
        <v>9</v>
      </c>
      <c r="BF17" s="374"/>
      <c r="BG17" s="352">
        <f t="shared" si="0"/>
        <v>0</v>
      </c>
      <c r="BH17" s="306">
        <f t="shared" si="1"/>
        <v>0</v>
      </c>
      <c r="BJ17" s="454"/>
      <c r="BK17" s="454"/>
      <c r="BL17" s="454"/>
      <c r="BM17" s="207"/>
      <c r="BN17" s="207"/>
      <c r="BP17" s="257"/>
      <c r="BV17">
        <f t="shared" si="2"/>
        <v>0</v>
      </c>
      <c r="BW17">
        <f t="shared" si="3"/>
        <v>0</v>
      </c>
      <c r="BX17" t="e">
        <f>#REF!*BE17*D17</f>
        <v>#REF!</v>
      </c>
      <c r="BY17" t="e">
        <f t="shared" si="4"/>
        <v>#REF!</v>
      </c>
      <c r="BZ17" s="249" t="e">
        <f t="shared" si="5"/>
        <v>#REF!</v>
      </c>
    </row>
    <row r="18" spans="3:78" ht="17.25" customHeight="1">
      <c r="C18" s="347">
        <v>6</v>
      </c>
      <c r="D18" s="258">
        <v>0</v>
      </c>
      <c r="E18" s="313" t="s">
        <v>199</v>
      </c>
      <c r="F18" s="309"/>
      <c r="G18" s="302"/>
      <c r="H18" s="303"/>
      <c r="I18" s="303"/>
      <c r="J18" s="301"/>
      <c r="K18" s="302"/>
      <c r="L18" s="303"/>
      <c r="M18" s="304"/>
      <c r="N18" s="301"/>
      <c r="O18" s="305"/>
      <c r="P18" s="303"/>
      <c r="Q18" s="304"/>
      <c r="R18" s="301"/>
      <c r="S18" s="305"/>
      <c r="T18" s="303"/>
      <c r="U18" s="304"/>
      <c r="V18" s="301"/>
      <c r="W18" s="305"/>
      <c r="X18" s="303"/>
      <c r="Y18" s="304"/>
      <c r="Z18" s="301"/>
      <c r="AA18" s="305"/>
      <c r="AB18" s="303"/>
      <c r="AC18" s="304"/>
      <c r="AD18" s="301"/>
      <c r="AE18" s="305"/>
      <c r="AF18" s="303"/>
      <c r="AG18" s="304"/>
      <c r="AH18" s="301"/>
      <c r="AI18" s="305"/>
      <c r="AJ18" s="303"/>
      <c r="AK18" s="304"/>
      <c r="AL18" s="301"/>
      <c r="AM18" s="305"/>
      <c r="AN18" s="303"/>
      <c r="AO18" s="304"/>
      <c r="AP18" s="301"/>
      <c r="AQ18" s="305"/>
      <c r="AR18" s="303"/>
      <c r="AS18" s="304"/>
      <c r="AT18" s="301"/>
      <c r="AU18" s="305"/>
      <c r="AV18" s="303"/>
      <c r="AW18" s="301"/>
      <c r="AX18" s="305"/>
      <c r="AY18" s="303"/>
      <c r="AZ18" s="304"/>
      <c r="BA18" s="301"/>
      <c r="BB18" s="305"/>
      <c r="BC18" s="303"/>
      <c r="BD18" s="316"/>
      <c r="BE18" s="315">
        <v>1</v>
      </c>
      <c r="BF18" s="374"/>
      <c r="BG18" s="352">
        <f t="shared" si="0"/>
        <v>0</v>
      </c>
      <c r="BH18" s="306">
        <f t="shared" si="1"/>
        <v>0</v>
      </c>
      <c r="BJ18" s="454"/>
      <c r="BK18" s="454"/>
      <c r="BL18" s="454"/>
      <c r="BM18" s="207"/>
      <c r="BN18" s="207"/>
      <c r="BP18" s="257"/>
      <c r="BV18">
        <f t="shared" si="2"/>
        <v>0</v>
      </c>
      <c r="BW18">
        <f t="shared" si="3"/>
        <v>0</v>
      </c>
      <c r="BX18" t="e">
        <f>#REF!*BE18*D18</f>
        <v>#REF!</v>
      </c>
      <c r="BY18" t="e">
        <f>SUM(BV18:BX18)</f>
        <v>#REF!</v>
      </c>
      <c r="BZ18" s="249" t="e">
        <f>BH18-BY18</f>
        <v>#REF!</v>
      </c>
    </row>
    <row r="19" spans="3:78" ht="17.25" customHeight="1">
      <c r="C19" s="347">
        <v>5</v>
      </c>
      <c r="D19" s="258">
        <v>0</v>
      </c>
      <c r="E19" s="313" t="s">
        <v>66</v>
      </c>
      <c r="F19" s="309"/>
      <c r="G19" s="302"/>
      <c r="H19" s="303"/>
      <c r="I19" s="303"/>
      <c r="J19" s="301"/>
      <c r="K19" s="302"/>
      <c r="L19" s="303"/>
      <c r="M19" s="304"/>
      <c r="N19" s="301"/>
      <c r="O19" s="305"/>
      <c r="P19" s="303"/>
      <c r="Q19" s="304"/>
      <c r="R19" s="301"/>
      <c r="S19" s="305"/>
      <c r="T19" s="303"/>
      <c r="U19" s="304"/>
      <c r="V19" s="301"/>
      <c r="W19" s="305"/>
      <c r="X19" s="303"/>
      <c r="Y19" s="304"/>
      <c r="Z19" s="301"/>
      <c r="AA19" s="305"/>
      <c r="AB19" s="303"/>
      <c r="AC19" s="304"/>
      <c r="AD19" s="301"/>
      <c r="AE19" s="305"/>
      <c r="AF19" s="303"/>
      <c r="AG19" s="304"/>
      <c r="AH19" s="301"/>
      <c r="AI19" s="305"/>
      <c r="AJ19" s="303"/>
      <c r="AK19" s="304"/>
      <c r="AL19" s="301"/>
      <c r="AM19" s="305"/>
      <c r="AN19" s="303"/>
      <c r="AO19" s="304"/>
      <c r="AP19" s="301"/>
      <c r="AQ19" s="305"/>
      <c r="AR19" s="303"/>
      <c r="AS19" s="304"/>
      <c r="AT19" s="301"/>
      <c r="AU19" s="305"/>
      <c r="AV19" s="303"/>
      <c r="AW19" s="301"/>
      <c r="AX19" s="305"/>
      <c r="AY19" s="303"/>
      <c r="AZ19" s="304"/>
      <c r="BA19" s="301"/>
      <c r="BB19" s="305"/>
      <c r="BC19" s="303"/>
      <c r="BD19" s="316"/>
      <c r="BE19" s="315">
        <v>8</v>
      </c>
      <c r="BF19" s="374"/>
      <c r="BG19" s="352">
        <f t="shared" si="0"/>
        <v>0</v>
      </c>
      <c r="BH19" s="306">
        <f t="shared" si="1"/>
        <v>0</v>
      </c>
      <c r="BJ19" s="454"/>
      <c r="BK19" s="454"/>
      <c r="BL19" s="454"/>
      <c r="BP19" s="257"/>
      <c r="BV19">
        <f t="shared" si="2"/>
        <v>0</v>
      </c>
      <c r="BW19">
        <f t="shared" si="3"/>
        <v>0</v>
      </c>
      <c r="BX19" t="e">
        <f>#REF!*BE19*D19</f>
        <v>#REF!</v>
      </c>
      <c r="BY19" t="e">
        <f>SUM(BV19:BX19)</f>
        <v>#REF!</v>
      </c>
      <c r="BZ19" s="249" t="e">
        <f>BH19-BY19</f>
        <v>#REF!</v>
      </c>
    </row>
    <row r="20" spans="3:78" ht="17.25" customHeight="1">
      <c r="C20" s="347">
        <v>6</v>
      </c>
      <c r="D20" s="258">
        <v>0</v>
      </c>
      <c r="E20" s="456" t="s">
        <v>70</v>
      </c>
      <c r="F20" s="309"/>
      <c r="G20" s="302"/>
      <c r="H20" s="303"/>
      <c r="I20" s="303"/>
      <c r="J20" s="301"/>
      <c r="K20" s="302"/>
      <c r="L20" s="303"/>
      <c r="M20" s="304"/>
      <c r="N20" s="301"/>
      <c r="O20" s="305"/>
      <c r="P20" s="303"/>
      <c r="Q20" s="304"/>
      <c r="R20" s="301"/>
      <c r="S20" s="305"/>
      <c r="T20" s="303"/>
      <c r="U20" s="304"/>
      <c r="V20" s="301"/>
      <c r="W20" s="305"/>
      <c r="X20" s="303"/>
      <c r="Y20" s="304"/>
      <c r="Z20" s="301"/>
      <c r="AA20" s="305"/>
      <c r="AB20" s="303"/>
      <c r="AC20" s="304"/>
      <c r="AD20" s="301"/>
      <c r="AE20" s="305"/>
      <c r="AF20" s="303"/>
      <c r="AG20" s="304"/>
      <c r="AH20" s="301"/>
      <c r="AI20" s="305"/>
      <c r="AJ20" s="303"/>
      <c r="AK20" s="304"/>
      <c r="AL20" s="301"/>
      <c r="AM20" s="305"/>
      <c r="AN20" s="303"/>
      <c r="AO20" s="304"/>
      <c r="AP20" s="301"/>
      <c r="AQ20" s="305"/>
      <c r="AR20" s="303"/>
      <c r="AS20" s="304"/>
      <c r="AT20" s="301"/>
      <c r="AU20" s="305"/>
      <c r="AV20" s="303"/>
      <c r="AW20" s="301"/>
      <c r="AX20" s="305"/>
      <c r="AY20" s="303"/>
      <c r="AZ20" s="304"/>
      <c r="BA20" s="301"/>
      <c r="BB20" s="305"/>
      <c r="BC20" s="303"/>
      <c r="BD20" s="316"/>
      <c r="BE20" s="315">
        <v>4</v>
      </c>
      <c r="BF20" s="374"/>
      <c r="BG20" s="352">
        <f t="shared" si="0"/>
        <v>0</v>
      </c>
      <c r="BH20" s="306">
        <f t="shared" si="1"/>
        <v>0</v>
      </c>
      <c r="BP20" s="257"/>
      <c r="BV20">
        <f t="shared" si="2"/>
        <v>0</v>
      </c>
      <c r="BW20">
        <f t="shared" si="3"/>
        <v>0</v>
      </c>
      <c r="BX20" t="e">
        <f>#REF!*BE20*D20</f>
        <v>#REF!</v>
      </c>
      <c r="BY20" t="e">
        <f>SUM(BV20:BX20)</f>
        <v>#REF!</v>
      </c>
      <c r="BZ20" s="249" t="e">
        <f>BH20-BY20</f>
        <v>#REF!</v>
      </c>
    </row>
    <row r="21" spans="4:60" ht="17.25" customHeight="1">
      <c r="D21" s="166"/>
      <c r="E21" s="364"/>
      <c r="F21" s="365"/>
      <c r="G21" s="366"/>
      <c r="H21" s="366"/>
      <c r="I21" s="366"/>
      <c r="J21" s="367"/>
      <c r="K21" s="366"/>
      <c r="L21" s="366"/>
      <c r="M21" s="368"/>
      <c r="N21" s="367"/>
      <c r="O21" s="369"/>
      <c r="P21" s="366"/>
      <c r="Q21" s="368"/>
      <c r="R21" s="367"/>
      <c r="S21" s="369"/>
      <c r="T21" s="366"/>
      <c r="U21" s="368"/>
      <c r="V21" s="367"/>
      <c r="W21" s="369"/>
      <c r="X21" s="366"/>
      <c r="Y21" s="368"/>
      <c r="Z21" s="367"/>
      <c r="AA21" s="369"/>
      <c r="AB21" s="366"/>
      <c r="AC21" s="368"/>
      <c r="AD21" s="367"/>
      <c r="AE21" s="369"/>
      <c r="AF21" s="366"/>
      <c r="AG21" s="368"/>
      <c r="AH21" s="367"/>
      <c r="AI21" s="369"/>
      <c r="AJ21" s="366"/>
      <c r="AK21" s="368"/>
      <c r="AL21" s="367"/>
      <c r="AM21" s="369"/>
      <c r="AN21" s="366"/>
      <c r="AO21" s="368"/>
      <c r="AP21" s="367"/>
      <c r="AQ21" s="369"/>
      <c r="AR21" s="366"/>
      <c r="AS21" s="368"/>
      <c r="AT21" s="367"/>
      <c r="AU21" s="369"/>
      <c r="AV21" s="366"/>
      <c r="AW21" s="367"/>
      <c r="AX21" s="369"/>
      <c r="AY21" s="366"/>
      <c r="AZ21" s="368"/>
      <c r="BA21" s="367"/>
      <c r="BB21" s="369"/>
      <c r="BC21" s="366"/>
      <c r="BD21" s="370"/>
      <c r="BE21" s="371">
        <f>SUM(BE10:BE20)</f>
        <v>61</v>
      </c>
      <c r="BF21" s="369"/>
      <c r="BG21" s="372"/>
      <c r="BH21" s="457"/>
    </row>
    <row r="22" spans="4:60" ht="18" customHeight="1" thickBot="1">
      <c r="D22" s="166"/>
      <c r="E22" s="314" t="s">
        <v>8</v>
      </c>
      <c r="F22" s="296"/>
      <c r="G22" s="297"/>
      <c r="H22" s="298">
        <f>SUM(H10:H21)</f>
        <v>0</v>
      </c>
      <c r="I22" s="208"/>
      <c r="J22" s="299"/>
      <c r="K22" s="297"/>
      <c r="L22" s="298">
        <f>SUM(L10:L21)</f>
        <v>0</v>
      </c>
      <c r="M22" s="158"/>
      <c r="N22" s="299"/>
      <c r="O22" s="297"/>
      <c r="P22" s="298">
        <f>SUM(P10:P21)</f>
        <v>0</v>
      </c>
      <c r="Q22" s="158"/>
      <c r="R22" s="299"/>
      <c r="S22" s="297"/>
      <c r="T22" s="298">
        <f>SUM(T10:T21)</f>
        <v>0</v>
      </c>
      <c r="U22" s="158"/>
      <c r="V22" s="299"/>
      <c r="W22" s="297"/>
      <c r="X22" s="298">
        <f>SUM(X10:X21)</f>
        <v>0</v>
      </c>
      <c r="Z22" s="299"/>
      <c r="AA22" s="297"/>
      <c r="AB22" s="298">
        <f>SUM(AB10:AB21)</f>
        <v>0</v>
      </c>
      <c r="AD22" s="299"/>
      <c r="AE22" s="297"/>
      <c r="AF22" s="298">
        <f>SUM(AF10:AF21)</f>
        <v>0</v>
      </c>
      <c r="AH22" s="299"/>
      <c r="AI22" s="297"/>
      <c r="AJ22" s="298">
        <f>SUM(AJ10:AJ21)</f>
        <v>0</v>
      </c>
      <c r="AL22" s="299"/>
      <c r="AM22" s="297"/>
      <c r="AN22" s="298">
        <f>SUM(AN10:AN21)</f>
        <v>0</v>
      </c>
      <c r="AP22" s="299"/>
      <c r="AQ22" s="297"/>
      <c r="AR22" s="298">
        <f>SUM(AR10:AR21)</f>
        <v>0</v>
      </c>
      <c r="AT22" s="299"/>
      <c r="AU22" s="297"/>
      <c r="AV22" s="298">
        <f>SUM(AV10:AV21)</f>
        <v>0</v>
      </c>
      <c r="AW22" s="299"/>
      <c r="AX22" s="297"/>
      <c r="AY22" s="298">
        <f>SUM(AY10:AY21)</f>
        <v>0</v>
      </c>
      <c r="BA22" s="299"/>
      <c r="BB22" s="297"/>
      <c r="BC22" s="298">
        <f>SUM(BC10:BC21)</f>
        <v>0</v>
      </c>
      <c r="BE22" s="300"/>
      <c r="BF22" s="297"/>
      <c r="BG22" s="297"/>
      <c r="BH22" s="458">
        <f>SUM(BH10:BH21)</f>
        <v>0</v>
      </c>
    </row>
    <row r="23" spans="4:60" ht="18" customHeight="1" thickBot="1">
      <c r="D23" s="182"/>
      <c r="E23" s="310" t="s">
        <v>9</v>
      </c>
      <c r="F23" s="184"/>
      <c r="G23" s="161"/>
      <c r="H23" s="11"/>
      <c r="I23" s="12"/>
      <c r="J23" s="12"/>
      <c r="K23" s="13"/>
      <c r="L23" s="11"/>
      <c r="N23" s="12"/>
      <c r="O23" s="13"/>
      <c r="P23" s="11"/>
      <c r="R23" s="12"/>
      <c r="S23" s="13"/>
      <c r="T23" s="11"/>
      <c r="V23" s="12"/>
      <c r="W23" s="13"/>
      <c r="X23" s="11"/>
      <c r="Z23" s="12"/>
      <c r="AA23" s="13"/>
      <c r="AB23" s="11"/>
      <c r="AD23" s="12"/>
      <c r="AE23" s="13"/>
      <c r="AF23" s="11"/>
      <c r="AH23" s="12"/>
      <c r="AI23" s="13"/>
      <c r="AJ23" s="11"/>
      <c r="AL23" s="12"/>
      <c r="AM23" s="13"/>
      <c r="AN23" s="11"/>
      <c r="AP23" s="12"/>
      <c r="AQ23" s="13"/>
      <c r="AR23" s="11"/>
      <c r="AT23" s="12"/>
      <c r="AU23" s="13"/>
      <c r="AV23" s="11"/>
      <c r="AW23" s="12"/>
      <c r="AX23" s="13"/>
      <c r="AY23" s="11"/>
      <c r="BA23" s="12"/>
      <c r="BB23" s="13"/>
      <c r="BC23" s="11"/>
      <c r="BE23" s="264"/>
      <c r="BF23" s="13"/>
      <c r="BG23" s="13"/>
      <c r="BH23" s="265"/>
    </row>
    <row r="24" spans="4:64" ht="15" customHeight="1">
      <c r="D24" s="175"/>
      <c r="E24" s="14" t="s">
        <v>73</v>
      </c>
      <c r="F24" s="15"/>
      <c r="G24" s="16">
        <v>0</v>
      </c>
      <c r="H24" s="17">
        <f>G24*H22</f>
        <v>0</v>
      </c>
      <c r="I24" s="18"/>
      <c r="J24" s="19"/>
      <c r="K24" s="16">
        <v>0</v>
      </c>
      <c r="L24" s="9">
        <f>K24*L22</f>
        <v>0</v>
      </c>
      <c r="N24" s="19"/>
      <c r="O24" s="16">
        <v>0</v>
      </c>
      <c r="P24" s="9">
        <f>O24*P22</f>
        <v>0</v>
      </c>
      <c r="R24" s="19"/>
      <c r="S24" s="16">
        <v>0</v>
      </c>
      <c r="T24" s="9">
        <f>S24*T22</f>
        <v>0</v>
      </c>
      <c r="V24" s="19"/>
      <c r="W24" s="16">
        <v>0</v>
      </c>
      <c r="X24" s="9">
        <f>W24*X22</f>
        <v>0</v>
      </c>
      <c r="Z24" s="19"/>
      <c r="AA24" s="16">
        <v>0</v>
      </c>
      <c r="AB24" s="9">
        <f>AA24*AB22</f>
        <v>0</v>
      </c>
      <c r="AD24" s="19"/>
      <c r="AE24" s="16">
        <v>0</v>
      </c>
      <c r="AF24" s="9">
        <f>AE24*AF22</f>
        <v>0</v>
      </c>
      <c r="AH24" s="235"/>
      <c r="AI24" s="16">
        <v>0</v>
      </c>
      <c r="AJ24" s="9">
        <f>AI24*AJ22</f>
        <v>0</v>
      </c>
      <c r="AL24" s="235"/>
      <c r="AM24" s="16">
        <v>0</v>
      </c>
      <c r="AN24" s="9">
        <f>AM24*AN22</f>
        <v>0</v>
      </c>
      <c r="AP24" s="235"/>
      <c r="AQ24" s="16">
        <v>0</v>
      </c>
      <c r="AR24" s="9">
        <f>AQ24*AR22</f>
        <v>0</v>
      </c>
      <c r="AT24" s="235"/>
      <c r="AU24" s="16">
        <v>0</v>
      </c>
      <c r="AV24" s="9">
        <f>AU24*AV22</f>
        <v>0</v>
      </c>
      <c r="AW24" s="235"/>
      <c r="AX24" s="16">
        <v>0</v>
      </c>
      <c r="AY24" s="9">
        <f>AX24*AY22</f>
        <v>0</v>
      </c>
      <c r="BA24" s="235"/>
      <c r="BB24" s="16">
        <v>0</v>
      </c>
      <c r="BC24" s="9">
        <f>BB24*BC22</f>
        <v>0</v>
      </c>
      <c r="BE24" s="266">
        <v>0.2</v>
      </c>
      <c r="BF24" s="378"/>
      <c r="BG24" s="379"/>
      <c r="BH24" s="267">
        <f>BE24*BH22</f>
        <v>0</v>
      </c>
      <c r="BJ24" s="376"/>
      <c r="BK24" s="376"/>
      <c r="BL24" s="376"/>
    </row>
    <row r="25" spans="4:60" ht="15" customHeight="1">
      <c r="D25" s="176"/>
      <c r="E25" s="20" t="s">
        <v>74</v>
      </c>
      <c r="F25" s="21"/>
      <c r="G25" s="16">
        <v>0</v>
      </c>
      <c r="H25" s="9">
        <f>G25*H22</f>
        <v>0</v>
      </c>
      <c r="I25" s="18"/>
      <c r="J25" s="22"/>
      <c r="K25" s="16">
        <v>0</v>
      </c>
      <c r="L25" s="9">
        <f>K25*L22</f>
        <v>0</v>
      </c>
      <c r="N25" s="22"/>
      <c r="O25" s="16">
        <v>0</v>
      </c>
      <c r="P25" s="9">
        <f>O25*P22</f>
        <v>0</v>
      </c>
      <c r="R25" s="22"/>
      <c r="S25" s="16">
        <v>0</v>
      </c>
      <c r="T25" s="9">
        <f>S25*T22</f>
        <v>0</v>
      </c>
      <c r="V25" s="22"/>
      <c r="W25" s="16">
        <v>0</v>
      </c>
      <c r="X25" s="9">
        <f>W25*X22</f>
        <v>0</v>
      </c>
      <c r="Z25" s="22"/>
      <c r="AA25" s="16">
        <v>0</v>
      </c>
      <c r="AB25" s="9">
        <f>AA25*AB22</f>
        <v>0</v>
      </c>
      <c r="AD25" s="22"/>
      <c r="AE25" s="16">
        <v>0</v>
      </c>
      <c r="AF25" s="9">
        <f>AE25*AF22</f>
        <v>0</v>
      </c>
      <c r="AH25" s="236"/>
      <c r="AI25" s="16">
        <v>0</v>
      </c>
      <c r="AJ25" s="9">
        <f>AI25*AJ22</f>
        <v>0</v>
      </c>
      <c r="AL25" s="236"/>
      <c r="AM25" s="16">
        <v>0</v>
      </c>
      <c r="AN25" s="9">
        <f>AM25*AN22</f>
        <v>0</v>
      </c>
      <c r="AP25" s="236"/>
      <c r="AQ25" s="16">
        <v>0</v>
      </c>
      <c r="AR25" s="9">
        <f>AQ25*AR22</f>
        <v>0</v>
      </c>
      <c r="AT25" s="236"/>
      <c r="AU25" s="16">
        <v>0</v>
      </c>
      <c r="AV25" s="9">
        <f>AU25*AV22</f>
        <v>0</v>
      </c>
      <c r="AW25" s="236"/>
      <c r="AX25" s="16">
        <v>0</v>
      </c>
      <c r="AY25" s="9">
        <f>AX25*AY22</f>
        <v>0</v>
      </c>
      <c r="BA25" s="236"/>
      <c r="BB25" s="16">
        <v>0</v>
      </c>
      <c r="BC25" s="9">
        <f>BB25*BC22</f>
        <v>0</v>
      </c>
      <c r="BE25" s="268">
        <v>0.08</v>
      </c>
      <c r="BF25" s="353"/>
      <c r="BG25" s="380"/>
      <c r="BH25" s="267">
        <f>BE25*BH22</f>
        <v>0</v>
      </c>
    </row>
    <row r="26" spans="4:60" ht="15" customHeight="1">
      <c r="D26" s="176"/>
      <c r="E26" s="20" t="s">
        <v>75</v>
      </c>
      <c r="F26" s="21"/>
      <c r="G26" s="16">
        <v>0</v>
      </c>
      <c r="H26" s="9">
        <f>G26*H22</f>
        <v>0</v>
      </c>
      <c r="I26" s="18"/>
      <c r="J26" s="22"/>
      <c r="K26" s="16">
        <v>0</v>
      </c>
      <c r="L26" s="9">
        <f>K26*L22</f>
        <v>0</v>
      </c>
      <c r="N26" s="22"/>
      <c r="O26" s="16">
        <v>0</v>
      </c>
      <c r="P26" s="9">
        <f>O26*P22</f>
        <v>0</v>
      </c>
      <c r="R26" s="22"/>
      <c r="S26" s="16">
        <v>0</v>
      </c>
      <c r="T26" s="9">
        <f>S26*T22</f>
        <v>0</v>
      </c>
      <c r="V26" s="22"/>
      <c r="W26" s="16">
        <v>0</v>
      </c>
      <c r="X26" s="9">
        <f>W26*X22</f>
        <v>0</v>
      </c>
      <c r="Z26" s="22"/>
      <c r="AA26" s="16">
        <v>0</v>
      </c>
      <c r="AB26" s="9">
        <f>AA26*AB22</f>
        <v>0</v>
      </c>
      <c r="AD26" s="22"/>
      <c r="AE26" s="16">
        <v>0</v>
      </c>
      <c r="AF26" s="9">
        <f>AE26*AF22</f>
        <v>0</v>
      </c>
      <c r="AH26" s="236"/>
      <c r="AI26" s="16">
        <v>0</v>
      </c>
      <c r="AJ26" s="9">
        <f>AI26*AJ22</f>
        <v>0</v>
      </c>
      <c r="AL26" s="236"/>
      <c r="AM26" s="16">
        <v>0</v>
      </c>
      <c r="AN26" s="9">
        <f>AM26*AN22</f>
        <v>0</v>
      </c>
      <c r="AP26" s="236"/>
      <c r="AQ26" s="16">
        <v>0</v>
      </c>
      <c r="AR26" s="9">
        <f>AQ26*AR22</f>
        <v>0</v>
      </c>
      <c r="AT26" s="236"/>
      <c r="AU26" s="16">
        <v>0</v>
      </c>
      <c r="AV26" s="9">
        <f>AU26*AV22</f>
        <v>0</v>
      </c>
      <c r="AW26" s="236"/>
      <c r="AX26" s="16">
        <v>0</v>
      </c>
      <c r="AY26" s="9">
        <f>AX26*AY22</f>
        <v>0</v>
      </c>
      <c r="BA26" s="236"/>
      <c r="BB26" s="16">
        <v>0</v>
      </c>
      <c r="BC26" s="9">
        <f>BB26*BC22</f>
        <v>0</v>
      </c>
      <c r="BE26" s="268">
        <v>0.015</v>
      </c>
      <c r="BF26" s="353"/>
      <c r="BG26" s="380"/>
      <c r="BH26" s="267">
        <f>BE26*BH22</f>
        <v>0</v>
      </c>
    </row>
    <row r="27" spans="4:60" ht="15" customHeight="1">
      <c r="D27" s="176"/>
      <c r="E27" s="20" t="s">
        <v>76</v>
      </c>
      <c r="F27" s="21"/>
      <c r="G27" s="16">
        <v>0</v>
      </c>
      <c r="H27" s="9">
        <f>G27*H22</f>
        <v>0</v>
      </c>
      <c r="I27" s="18"/>
      <c r="J27" s="22"/>
      <c r="K27" s="16">
        <v>0</v>
      </c>
      <c r="L27" s="9">
        <f>K27*L22</f>
        <v>0</v>
      </c>
      <c r="N27" s="22"/>
      <c r="O27" s="16">
        <v>0</v>
      </c>
      <c r="P27" s="9">
        <f>O27*P22</f>
        <v>0</v>
      </c>
      <c r="R27" s="22"/>
      <c r="S27" s="16">
        <v>0</v>
      </c>
      <c r="T27" s="9">
        <f>S27*T22</f>
        <v>0</v>
      </c>
      <c r="V27" s="22"/>
      <c r="W27" s="16">
        <v>0</v>
      </c>
      <c r="X27" s="9">
        <f>W27*X22</f>
        <v>0</v>
      </c>
      <c r="Z27" s="22"/>
      <c r="AA27" s="16">
        <v>0</v>
      </c>
      <c r="AB27" s="9">
        <f>AA27*AB22</f>
        <v>0</v>
      </c>
      <c r="AD27" s="22"/>
      <c r="AE27" s="16">
        <v>0</v>
      </c>
      <c r="AF27" s="9">
        <f>AE27*AF22</f>
        <v>0</v>
      </c>
      <c r="AH27" s="236"/>
      <c r="AI27" s="16">
        <v>0</v>
      </c>
      <c r="AJ27" s="9">
        <f>AI27*AJ22</f>
        <v>0</v>
      </c>
      <c r="AL27" s="236"/>
      <c r="AM27" s="16">
        <v>0</v>
      </c>
      <c r="AN27" s="9">
        <f>AM27*AN22</f>
        <v>0</v>
      </c>
      <c r="AP27" s="236"/>
      <c r="AQ27" s="16">
        <v>0</v>
      </c>
      <c r="AR27" s="9">
        <f>AQ27*AR22</f>
        <v>0</v>
      </c>
      <c r="AT27" s="236"/>
      <c r="AU27" s="16">
        <v>0</v>
      </c>
      <c r="AV27" s="9">
        <f>AU27*AV22</f>
        <v>0</v>
      </c>
      <c r="AW27" s="236"/>
      <c r="AX27" s="16">
        <v>0</v>
      </c>
      <c r="AY27" s="9">
        <f>AX27*AY22</f>
        <v>0</v>
      </c>
      <c r="BA27" s="236"/>
      <c r="BB27" s="16">
        <v>0</v>
      </c>
      <c r="BC27" s="9">
        <f>BB27*BC22</f>
        <v>0</v>
      </c>
      <c r="BE27" s="268">
        <v>0.01</v>
      </c>
      <c r="BF27" s="353"/>
      <c r="BG27" s="380"/>
      <c r="BH27" s="267">
        <f>BE27*BH22</f>
        <v>0</v>
      </c>
    </row>
    <row r="28" spans="4:60" ht="15" customHeight="1">
      <c r="D28" s="177" t="s">
        <v>10</v>
      </c>
      <c r="E28" s="20" t="s">
        <v>12</v>
      </c>
      <c r="F28" s="21"/>
      <c r="G28" s="16">
        <v>0</v>
      </c>
      <c r="H28" s="9">
        <f>G28*H22</f>
        <v>0</v>
      </c>
      <c r="I28" s="18"/>
      <c r="J28" s="22"/>
      <c r="K28" s="16">
        <v>0</v>
      </c>
      <c r="L28" s="9">
        <f>K28*L22</f>
        <v>0</v>
      </c>
      <c r="N28" s="22"/>
      <c r="O28" s="16">
        <v>0</v>
      </c>
      <c r="P28" s="9">
        <f>O28*P22</f>
        <v>0</v>
      </c>
      <c r="R28" s="22"/>
      <c r="S28" s="16">
        <v>0</v>
      </c>
      <c r="T28" s="9">
        <f>S28*T22</f>
        <v>0</v>
      </c>
      <c r="V28" s="22"/>
      <c r="W28" s="16">
        <v>0</v>
      </c>
      <c r="X28" s="9">
        <f>W28*X22</f>
        <v>0</v>
      </c>
      <c r="Z28" s="22"/>
      <c r="AA28" s="16">
        <v>0</v>
      </c>
      <c r="AB28" s="9">
        <f>AA28*AB22</f>
        <v>0</v>
      </c>
      <c r="AD28" s="22"/>
      <c r="AE28" s="16">
        <v>0</v>
      </c>
      <c r="AF28" s="9">
        <f>AE28*AF22</f>
        <v>0</v>
      </c>
      <c r="AH28" s="236"/>
      <c r="AI28" s="16">
        <v>0</v>
      </c>
      <c r="AJ28" s="9">
        <f>AI28*AJ22</f>
        <v>0</v>
      </c>
      <c r="AL28" s="236"/>
      <c r="AM28" s="16">
        <v>0</v>
      </c>
      <c r="AN28" s="9">
        <f>AM28*AN22</f>
        <v>0</v>
      </c>
      <c r="AP28" s="236"/>
      <c r="AQ28" s="16">
        <v>0</v>
      </c>
      <c r="AR28" s="9">
        <f>AQ28*AR22</f>
        <v>0</v>
      </c>
      <c r="AT28" s="236"/>
      <c r="AU28" s="16">
        <v>0</v>
      </c>
      <c r="AV28" s="9">
        <f>AU28*AV22</f>
        <v>0</v>
      </c>
      <c r="AW28" s="236"/>
      <c r="AX28" s="16">
        <v>0</v>
      </c>
      <c r="AY28" s="9">
        <f>AX28*AY22</f>
        <v>0</v>
      </c>
      <c r="BA28" s="236"/>
      <c r="BB28" s="16">
        <v>0</v>
      </c>
      <c r="BC28" s="9">
        <f>BB28*BC22</f>
        <v>0</v>
      </c>
      <c r="BE28" s="268">
        <v>0.006</v>
      </c>
      <c r="BF28" s="353"/>
      <c r="BG28" s="380"/>
      <c r="BH28" s="267">
        <f>BE28*BH22</f>
        <v>0</v>
      </c>
    </row>
    <row r="29" spans="4:60" ht="15" customHeight="1">
      <c r="D29" s="176"/>
      <c r="E29" s="20" t="s">
        <v>11</v>
      </c>
      <c r="F29" s="21"/>
      <c r="G29" s="16">
        <v>0.08</v>
      </c>
      <c r="H29" s="9">
        <f>G29*H22</f>
        <v>0</v>
      </c>
      <c r="I29" s="18"/>
      <c r="J29" s="22"/>
      <c r="K29" s="16">
        <v>0.08</v>
      </c>
      <c r="L29" s="9">
        <f>K29*L22</f>
        <v>0</v>
      </c>
      <c r="N29" s="22"/>
      <c r="O29" s="16">
        <v>0.08</v>
      </c>
      <c r="P29" s="9">
        <f>O29*P22</f>
        <v>0</v>
      </c>
      <c r="R29" s="22"/>
      <c r="S29" s="16">
        <v>0.08</v>
      </c>
      <c r="T29" s="9">
        <f>S29*T22</f>
        <v>0</v>
      </c>
      <c r="V29" s="22"/>
      <c r="W29" s="16">
        <v>0.08</v>
      </c>
      <c r="X29" s="9">
        <f>W29*X22</f>
        <v>0</v>
      </c>
      <c r="Z29" s="22"/>
      <c r="AA29" s="16">
        <v>0.08</v>
      </c>
      <c r="AB29" s="9">
        <f>AA29*AB22</f>
        <v>0</v>
      </c>
      <c r="AD29" s="22"/>
      <c r="AE29" s="16">
        <v>0.08</v>
      </c>
      <c r="AF29" s="9">
        <f>AE29*AF22</f>
        <v>0</v>
      </c>
      <c r="AH29" s="236" t="e">
        <f>AJ29/AJ22</f>
        <v>#DIV/0!</v>
      </c>
      <c r="AI29" s="16">
        <v>0.08</v>
      </c>
      <c r="AJ29" s="9">
        <f>AI29*AJ22</f>
        <v>0</v>
      </c>
      <c r="AK29" s="232"/>
      <c r="AL29" s="236" t="e">
        <f>AN29/AN22</f>
        <v>#DIV/0!</v>
      </c>
      <c r="AM29" s="16">
        <v>0.08</v>
      </c>
      <c r="AN29" s="9">
        <f>AM29*AN22</f>
        <v>0</v>
      </c>
      <c r="AP29" s="236" t="e">
        <f>AR29/AR22</f>
        <v>#DIV/0!</v>
      </c>
      <c r="AQ29" s="16">
        <v>0.08</v>
      </c>
      <c r="AR29" s="9">
        <f>AQ29*AR22</f>
        <v>0</v>
      </c>
      <c r="AT29" s="236" t="e">
        <f>AV29/AV22</f>
        <v>#DIV/0!</v>
      </c>
      <c r="AU29" s="16">
        <v>0.08</v>
      </c>
      <c r="AV29" s="9">
        <f>AU29*AV22</f>
        <v>0</v>
      </c>
      <c r="AW29" s="236" t="e">
        <f>AY29/AY22</f>
        <v>#DIV/0!</v>
      </c>
      <c r="AX29" s="16">
        <v>0.08</v>
      </c>
      <c r="AY29" s="9">
        <f>AX29*AY22</f>
        <v>0</v>
      </c>
      <c r="BA29" s="236" t="e">
        <f>BC29/BC22</f>
        <v>#DIV/0!</v>
      </c>
      <c r="BB29" s="16">
        <v>0.08</v>
      </c>
      <c r="BC29" s="9">
        <f>BB29*BC22</f>
        <v>0</v>
      </c>
      <c r="BE29" s="268">
        <v>0.002</v>
      </c>
      <c r="BF29" s="353"/>
      <c r="BG29" s="380"/>
      <c r="BH29" s="267">
        <f>BE29*BH22</f>
        <v>0</v>
      </c>
    </row>
    <row r="30" spans="4:60" ht="15" customHeight="1">
      <c r="D30" s="176"/>
      <c r="E30" s="20" t="s">
        <v>77</v>
      </c>
      <c r="F30" s="21"/>
      <c r="G30" s="16">
        <v>0</v>
      </c>
      <c r="H30" s="9">
        <f>G30*H22</f>
        <v>0</v>
      </c>
      <c r="I30" s="18"/>
      <c r="J30" s="22"/>
      <c r="K30" s="16">
        <v>0</v>
      </c>
      <c r="L30" s="9">
        <f>K30*L22</f>
        <v>0</v>
      </c>
      <c r="N30" s="22"/>
      <c r="O30" s="16">
        <v>0</v>
      </c>
      <c r="P30" s="9">
        <f>O30*P22</f>
        <v>0</v>
      </c>
      <c r="R30" s="22"/>
      <c r="S30" s="16">
        <v>0</v>
      </c>
      <c r="T30" s="9">
        <f>S30*T22</f>
        <v>0</v>
      </c>
      <c r="V30" s="22"/>
      <c r="W30" s="16">
        <v>0</v>
      </c>
      <c r="X30" s="9">
        <f>W30*X22</f>
        <v>0</v>
      </c>
      <c r="Z30" s="22"/>
      <c r="AA30" s="16">
        <v>0</v>
      </c>
      <c r="AB30" s="9">
        <f>AA30*AB22</f>
        <v>0</v>
      </c>
      <c r="AD30" s="22"/>
      <c r="AE30" s="16">
        <v>0</v>
      </c>
      <c r="AF30" s="9">
        <f>AE30*AF22</f>
        <v>0</v>
      </c>
      <c r="AH30" s="236"/>
      <c r="AI30" s="16">
        <v>0</v>
      </c>
      <c r="AJ30" s="9">
        <f>AI30*AJ22</f>
        <v>0</v>
      </c>
      <c r="AL30" s="236"/>
      <c r="AM30" s="16">
        <v>0</v>
      </c>
      <c r="AN30" s="9">
        <f>AM30*AN22</f>
        <v>0</v>
      </c>
      <c r="AP30" s="236"/>
      <c r="AQ30" s="16">
        <v>0</v>
      </c>
      <c r="AR30" s="9">
        <f>AQ30*AR22</f>
        <v>0</v>
      </c>
      <c r="AT30" s="236"/>
      <c r="AU30" s="16">
        <v>0</v>
      </c>
      <c r="AV30" s="9">
        <f>AU30*AV22</f>
        <v>0</v>
      </c>
      <c r="AW30" s="236"/>
      <c r="AX30" s="16">
        <v>0</v>
      </c>
      <c r="AY30" s="9">
        <f>AX30*AY22</f>
        <v>0</v>
      </c>
      <c r="BA30" s="236"/>
      <c r="BB30" s="16">
        <v>0</v>
      </c>
      <c r="BC30" s="9">
        <f>BB30*BC22</f>
        <v>0</v>
      </c>
      <c r="BE30" s="268">
        <v>0.025</v>
      </c>
      <c r="BF30" s="353"/>
      <c r="BG30" s="380"/>
      <c r="BH30" s="267">
        <f>BE30*BH22</f>
        <v>0</v>
      </c>
    </row>
    <row r="31" spans="4:60" ht="15" customHeight="1" thickBot="1">
      <c r="D31" s="176"/>
      <c r="E31" s="20" t="s">
        <v>78</v>
      </c>
      <c r="F31" s="21"/>
      <c r="G31" s="16">
        <v>0</v>
      </c>
      <c r="H31" s="9">
        <f>G31*H22</f>
        <v>0</v>
      </c>
      <c r="I31" s="18"/>
      <c r="J31" s="22"/>
      <c r="K31" s="16">
        <v>0</v>
      </c>
      <c r="L31" s="9">
        <f>K31*L22</f>
        <v>0</v>
      </c>
      <c r="N31" s="22"/>
      <c r="O31" s="16">
        <v>0</v>
      </c>
      <c r="P31" s="9">
        <f>O31*P22</f>
        <v>0</v>
      </c>
      <c r="R31" s="22"/>
      <c r="S31" s="16">
        <v>0</v>
      </c>
      <c r="T31" s="9">
        <f>S31*T22</f>
        <v>0</v>
      </c>
      <c r="V31" s="22"/>
      <c r="W31" s="16">
        <v>0</v>
      </c>
      <c r="X31" s="9">
        <f>W31*X22</f>
        <v>0</v>
      </c>
      <c r="Z31" s="22"/>
      <c r="AA31" s="16">
        <v>0</v>
      </c>
      <c r="AB31" s="9">
        <f>AA31*AB22</f>
        <v>0</v>
      </c>
      <c r="AD31" s="22"/>
      <c r="AE31" s="16">
        <v>0</v>
      </c>
      <c r="AF31" s="9">
        <f>AE31*AF22</f>
        <v>0</v>
      </c>
      <c r="AH31" s="236"/>
      <c r="AI31" s="16">
        <v>0</v>
      </c>
      <c r="AJ31" s="9">
        <f>AI31*AJ22</f>
        <v>0</v>
      </c>
      <c r="AL31" s="236"/>
      <c r="AM31" s="16">
        <v>0</v>
      </c>
      <c r="AN31" s="9">
        <f>AM31*AN22</f>
        <v>0</v>
      </c>
      <c r="AP31" s="236"/>
      <c r="AQ31" s="16">
        <v>0</v>
      </c>
      <c r="AR31" s="9">
        <f>AQ31*AR22</f>
        <v>0</v>
      </c>
      <c r="AT31" s="236"/>
      <c r="AU31" s="16">
        <v>0</v>
      </c>
      <c r="AV31" s="9">
        <f>AU31*AV22</f>
        <v>0</v>
      </c>
      <c r="AW31" s="236"/>
      <c r="AX31" s="16">
        <v>0</v>
      </c>
      <c r="AY31" s="9">
        <f>AX31*AY22</f>
        <v>0</v>
      </c>
      <c r="BA31" s="236"/>
      <c r="BB31" s="16">
        <v>0</v>
      </c>
      <c r="BC31" s="9">
        <f>BB31*BC22</f>
        <v>0</v>
      </c>
      <c r="BE31" s="414">
        <v>0.01</v>
      </c>
      <c r="BF31" s="353"/>
      <c r="BG31" s="380"/>
      <c r="BH31" s="267">
        <f>BE31*BH22</f>
        <v>0</v>
      </c>
    </row>
    <row r="32" spans="4:60" ht="15" customHeight="1" thickBot="1">
      <c r="D32" s="185"/>
      <c r="E32" s="186" t="s">
        <v>13</v>
      </c>
      <c r="F32" s="24"/>
      <c r="G32" s="25"/>
      <c r="H32" s="26">
        <f>SUM(H24:H31)</f>
        <v>0</v>
      </c>
      <c r="I32" s="27"/>
      <c r="J32" s="27"/>
      <c r="K32" s="25"/>
      <c r="L32" s="26">
        <f>SUM(L24:L31)</f>
        <v>0</v>
      </c>
      <c r="N32" s="27"/>
      <c r="O32" s="25"/>
      <c r="P32" s="26">
        <f>SUM(P24:P31)</f>
        <v>0</v>
      </c>
      <c r="R32" s="27"/>
      <c r="S32" s="25"/>
      <c r="T32" s="26">
        <f>SUM(T24:T31)</f>
        <v>0</v>
      </c>
      <c r="V32" s="27"/>
      <c r="W32" s="25"/>
      <c r="X32" s="26">
        <f>SUM(X24:X31)</f>
        <v>0</v>
      </c>
      <c r="Z32" s="27"/>
      <c r="AA32" s="25"/>
      <c r="AB32" s="26">
        <f>SUM(AB24:AB31)</f>
        <v>0</v>
      </c>
      <c r="AD32" s="27"/>
      <c r="AE32" s="25"/>
      <c r="AF32" s="26">
        <f>SUM(AF24:AF31)</f>
        <v>0</v>
      </c>
      <c r="AH32" s="242" t="e">
        <f>SUM(AH24:AH31)</f>
        <v>#DIV/0!</v>
      </c>
      <c r="AI32" s="26">
        <f>SUM(AI24:AI31)</f>
        <v>0.08</v>
      </c>
      <c r="AJ32" s="26">
        <f>SUM(AJ24:AJ31)</f>
        <v>0</v>
      </c>
      <c r="AL32" s="242" t="e">
        <f>SUM(AL24:AL31)</f>
        <v>#DIV/0!</v>
      </c>
      <c r="AM32" s="26">
        <f>SUM(AM24:AM31)</f>
        <v>0.08</v>
      </c>
      <c r="AN32" s="26">
        <f>SUM(AN24:AN31)</f>
        <v>0</v>
      </c>
      <c r="AP32" s="242" t="e">
        <f>SUM(AP24:AP31)</f>
        <v>#DIV/0!</v>
      </c>
      <c r="AQ32" s="26">
        <f>SUM(AQ24:AQ31)</f>
        <v>0.08</v>
      </c>
      <c r="AR32" s="26">
        <f>SUM(AR24:AR31)</f>
        <v>0</v>
      </c>
      <c r="AT32" s="242" t="e">
        <f aca="true" t="shared" si="6" ref="AT32:AY32">SUM(AT24:AT31)</f>
        <v>#DIV/0!</v>
      </c>
      <c r="AU32" s="26">
        <f t="shared" si="6"/>
        <v>0.08</v>
      </c>
      <c r="AV32" s="26">
        <f t="shared" si="6"/>
        <v>0</v>
      </c>
      <c r="AW32" s="242" t="e">
        <f t="shared" si="6"/>
        <v>#DIV/0!</v>
      </c>
      <c r="AX32" s="26">
        <f t="shared" si="6"/>
        <v>0.08</v>
      </c>
      <c r="AY32" s="26">
        <f t="shared" si="6"/>
        <v>0</v>
      </c>
      <c r="BA32" s="242" t="e">
        <f>SUM(BA24:BA31)</f>
        <v>#DIV/0!</v>
      </c>
      <c r="BB32" s="26">
        <f>SUM(BB24:BB31)</f>
        <v>0.08</v>
      </c>
      <c r="BC32" s="26">
        <f>SUM(BC24:BC31)</f>
        <v>0</v>
      </c>
      <c r="BE32" s="392"/>
      <c r="BF32" s="354"/>
      <c r="BG32" s="354"/>
      <c r="BH32" s="395">
        <f>SUM(BH24:BH31)</f>
        <v>0</v>
      </c>
    </row>
    <row r="33" spans="4:60" ht="15" customHeight="1">
      <c r="D33" s="178"/>
      <c r="E33" s="14" t="s">
        <v>15</v>
      </c>
      <c r="F33" s="28"/>
      <c r="G33" s="29" t="s">
        <v>16</v>
      </c>
      <c r="H33" s="7">
        <f>H22/12</f>
        <v>0</v>
      </c>
      <c r="I33" s="18"/>
      <c r="J33" s="19"/>
      <c r="K33" s="29" t="s">
        <v>16</v>
      </c>
      <c r="L33" s="7">
        <f>L22/12</f>
        <v>0</v>
      </c>
      <c r="N33" s="19"/>
      <c r="O33" s="29"/>
      <c r="P33" s="7">
        <f>P22/12</f>
        <v>0</v>
      </c>
      <c r="R33" s="19"/>
      <c r="S33" s="29"/>
      <c r="T33" s="7">
        <f>T22/12</f>
        <v>0</v>
      </c>
      <c r="V33" s="19"/>
      <c r="W33" s="29"/>
      <c r="X33" s="7">
        <f>X22/12</f>
        <v>0</v>
      </c>
      <c r="Z33" s="19"/>
      <c r="AA33" s="29"/>
      <c r="AB33" s="7">
        <f>AB22/12</f>
        <v>0</v>
      </c>
      <c r="AD33" s="19"/>
      <c r="AE33" s="29"/>
      <c r="AF33" s="7">
        <f>AF22/12</f>
        <v>0</v>
      </c>
      <c r="AH33" s="235" t="e">
        <f>AJ33/AJ22</f>
        <v>#DIV/0!</v>
      </c>
      <c r="AI33" s="29"/>
      <c r="AJ33" s="7">
        <f>AJ22/12</f>
        <v>0</v>
      </c>
      <c r="AK33" s="232"/>
      <c r="AL33" s="235" t="e">
        <f>AN33/AN22</f>
        <v>#DIV/0!</v>
      </c>
      <c r="AM33" s="29"/>
      <c r="AN33" s="7">
        <f>AN22/12</f>
        <v>0</v>
      </c>
      <c r="AP33" s="235" t="e">
        <f>AR33/AR22</f>
        <v>#DIV/0!</v>
      </c>
      <c r="AQ33" s="29"/>
      <c r="AR33" s="7">
        <f>AR22/12</f>
        <v>0</v>
      </c>
      <c r="AT33" s="235" t="e">
        <f>AV33/AV22</f>
        <v>#DIV/0!</v>
      </c>
      <c r="AU33" s="29"/>
      <c r="AV33" s="7">
        <f>AV22/12</f>
        <v>0</v>
      </c>
      <c r="AW33" s="235" t="e">
        <f>AY33/AY22</f>
        <v>#DIV/0!</v>
      </c>
      <c r="AX33" s="29"/>
      <c r="AY33" s="7">
        <f>AY22/12</f>
        <v>0</v>
      </c>
      <c r="BA33" s="235" t="e">
        <f>BC33/BC22</f>
        <v>#DIV/0!</v>
      </c>
      <c r="BB33" s="29"/>
      <c r="BC33" s="7">
        <f>BC22/12</f>
        <v>0</v>
      </c>
      <c r="BE33" s="266">
        <v>0.0833</v>
      </c>
      <c r="BF33" s="381"/>
      <c r="BG33" s="382"/>
      <c r="BH33" s="263">
        <f>BE33*BH22</f>
        <v>0</v>
      </c>
    </row>
    <row r="34" spans="4:60" ht="15" customHeight="1">
      <c r="D34" s="179"/>
      <c r="E34" s="20" t="s">
        <v>79</v>
      </c>
      <c r="F34" s="30"/>
      <c r="G34" s="31" t="s">
        <v>17</v>
      </c>
      <c r="H34" s="7">
        <f>(H22/12)+(H22/12/3)</f>
        <v>0</v>
      </c>
      <c r="I34" s="18"/>
      <c r="J34" s="22"/>
      <c r="K34" s="31" t="s">
        <v>17</v>
      </c>
      <c r="L34" s="7">
        <f>(L22/12)+(L22/12/3)</f>
        <v>0</v>
      </c>
      <c r="N34" s="22"/>
      <c r="O34" s="31"/>
      <c r="P34" s="7">
        <f>(P22/12)+(P22/12/3)</f>
        <v>0</v>
      </c>
      <c r="R34" s="22"/>
      <c r="S34" s="31"/>
      <c r="T34" s="7">
        <f>(T22/12)+(T22/12/3)</f>
        <v>0</v>
      </c>
      <c r="V34" s="22"/>
      <c r="W34" s="31"/>
      <c r="X34" s="7">
        <f>(X22/12)+(X22/12/3)</f>
        <v>0</v>
      </c>
      <c r="Z34" s="22"/>
      <c r="AA34" s="31"/>
      <c r="AB34" s="7">
        <f>(AB22/12)+(AB22/12/3)</f>
        <v>0</v>
      </c>
      <c r="AD34" s="22"/>
      <c r="AE34" s="31"/>
      <c r="AF34" s="7">
        <f>(AF22/12)+(AF22/12/3)</f>
        <v>0</v>
      </c>
      <c r="AH34" s="236" t="e">
        <f>AJ34/AJ22</f>
        <v>#DIV/0!</v>
      </c>
      <c r="AI34" s="31"/>
      <c r="AJ34" s="7">
        <f>(AJ22/12)+(AJ22/12/3)</f>
        <v>0</v>
      </c>
      <c r="AK34" s="232"/>
      <c r="AL34" s="236" t="e">
        <f>AN34/AN22</f>
        <v>#DIV/0!</v>
      </c>
      <c r="AM34" s="31"/>
      <c r="AN34" s="7">
        <f>(AN22/12)+(AN22/12/3)</f>
        <v>0</v>
      </c>
      <c r="AP34" s="236" t="e">
        <f>AR34/AR22</f>
        <v>#DIV/0!</v>
      </c>
      <c r="AQ34" s="31"/>
      <c r="AR34" s="7">
        <f>(AR22/12)+(AR22/12/3)</f>
        <v>0</v>
      </c>
      <c r="AT34" s="236" t="e">
        <f>AV34/AV22</f>
        <v>#DIV/0!</v>
      </c>
      <c r="AU34" s="31"/>
      <c r="AV34" s="7">
        <f>(AV22/12)+(AV22/12/3)</f>
        <v>0</v>
      </c>
      <c r="AW34" s="236" t="e">
        <f>AY34/AY22</f>
        <v>#DIV/0!</v>
      </c>
      <c r="AX34" s="31"/>
      <c r="AY34" s="7">
        <f>(AY22/12)+(AY22/12/3)</f>
        <v>0</v>
      </c>
      <c r="BA34" s="236" t="e">
        <f>BC34/BC22</f>
        <v>#DIV/0!</v>
      </c>
      <c r="BB34" s="31"/>
      <c r="BC34" s="7">
        <f>(BC22/12)+(BC22/12/3)</f>
        <v>0</v>
      </c>
      <c r="BE34" s="268">
        <v>0.1111</v>
      </c>
      <c r="BF34" s="355"/>
      <c r="BG34" s="382"/>
      <c r="BH34" s="263">
        <f>BE34*BH22</f>
        <v>0</v>
      </c>
    </row>
    <row r="35" spans="4:60" ht="15" customHeight="1">
      <c r="D35" s="179"/>
      <c r="E35" s="20" t="s">
        <v>18</v>
      </c>
      <c r="F35" s="30"/>
      <c r="G35" s="31" t="s">
        <v>19</v>
      </c>
      <c r="H35" s="9">
        <f>H22*1.4%</f>
        <v>0</v>
      </c>
      <c r="I35" s="18"/>
      <c r="J35" s="32"/>
      <c r="K35" s="31" t="s">
        <v>19</v>
      </c>
      <c r="L35" s="9">
        <f>L22*1.4%</f>
        <v>0</v>
      </c>
      <c r="N35" s="32"/>
      <c r="O35" s="31"/>
      <c r="P35" s="9">
        <f>P22*1.4%</f>
        <v>0</v>
      </c>
      <c r="R35" s="32"/>
      <c r="S35" s="31"/>
      <c r="T35" s="9">
        <f>T22*1.4%</f>
        <v>0</v>
      </c>
      <c r="V35" s="32"/>
      <c r="W35" s="31"/>
      <c r="X35" s="9">
        <f>X22*1.4%</f>
        <v>0</v>
      </c>
      <c r="Z35" s="32"/>
      <c r="AA35" s="31"/>
      <c r="AB35" s="9">
        <f>AB22*1.4%</f>
        <v>0</v>
      </c>
      <c r="AD35" s="32"/>
      <c r="AE35" s="31"/>
      <c r="AF35" s="9">
        <f>AF22*1.4%</f>
        <v>0</v>
      </c>
      <c r="AH35" s="236" t="e">
        <f>AJ35/AJ22</f>
        <v>#DIV/0!</v>
      </c>
      <c r="AI35" s="31"/>
      <c r="AJ35" s="9">
        <f>AJ22*1.4%</f>
        <v>0</v>
      </c>
      <c r="AK35" s="232"/>
      <c r="AL35" s="236" t="e">
        <f>AN35/AN22</f>
        <v>#DIV/0!</v>
      </c>
      <c r="AM35" s="31"/>
      <c r="AN35" s="9">
        <f>AN22*1.4%</f>
        <v>0</v>
      </c>
      <c r="AP35" s="236" t="e">
        <f>AR35/AR22</f>
        <v>#DIV/0!</v>
      </c>
      <c r="AQ35" s="31"/>
      <c r="AR35" s="9">
        <f>AR22*1.4%</f>
        <v>0</v>
      </c>
      <c r="AT35" s="236" t="e">
        <f>AV35/AV22</f>
        <v>#DIV/0!</v>
      </c>
      <c r="AU35" s="31"/>
      <c r="AV35" s="9">
        <f>AV22*1.4%</f>
        <v>0</v>
      </c>
      <c r="AW35" s="236" t="e">
        <f>AY35/AY22</f>
        <v>#DIV/0!</v>
      </c>
      <c r="AX35" s="31"/>
      <c r="AY35" s="9">
        <f>AY22*1.4%</f>
        <v>0</v>
      </c>
      <c r="BA35" s="236" t="e">
        <f>BC35/BC22</f>
        <v>#DIV/0!</v>
      </c>
      <c r="BB35" s="31"/>
      <c r="BC35" s="9">
        <f>BC22*1.4%</f>
        <v>0</v>
      </c>
      <c r="BE35" s="414">
        <v>0.0194</v>
      </c>
      <c r="BF35" s="355"/>
      <c r="BG35" s="383"/>
      <c r="BH35" s="267">
        <f>BE35*BH22</f>
        <v>0</v>
      </c>
    </row>
    <row r="36" spans="4:60" ht="15" customHeight="1">
      <c r="D36" s="180" t="s">
        <v>14</v>
      </c>
      <c r="E36" s="33" t="s">
        <v>20</v>
      </c>
      <c r="F36" s="34"/>
      <c r="G36" s="31" t="s">
        <v>21</v>
      </c>
      <c r="H36" s="9">
        <f>H22/12/30*15</f>
        <v>0</v>
      </c>
      <c r="I36" s="18"/>
      <c r="J36" s="32"/>
      <c r="K36" s="31" t="s">
        <v>21</v>
      </c>
      <c r="L36" s="9">
        <f>L22/12/30*15</f>
        <v>0</v>
      </c>
      <c r="N36" s="32"/>
      <c r="O36" s="31"/>
      <c r="P36" s="9">
        <f>P22/12/30*15</f>
        <v>0</v>
      </c>
      <c r="R36" s="32"/>
      <c r="S36" s="31"/>
      <c r="T36" s="9">
        <f>T22/12/30*15</f>
        <v>0</v>
      </c>
      <c r="V36" s="32"/>
      <c r="W36" s="31"/>
      <c r="X36" s="9">
        <f>X22/12/30*15</f>
        <v>0</v>
      </c>
      <c r="Z36" s="32"/>
      <c r="AA36" s="31"/>
      <c r="AB36" s="9">
        <f>AB22/12/30*15</f>
        <v>0</v>
      </c>
      <c r="AD36" s="32"/>
      <c r="AE36" s="31"/>
      <c r="AF36" s="9">
        <f>AF22/12/30*15</f>
        <v>0</v>
      </c>
      <c r="AH36" s="236" t="e">
        <f>AJ36/AJ22</f>
        <v>#DIV/0!</v>
      </c>
      <c r="AI36" s="31"/>
      <c r="AJ36" s="9">
        <f>AJ22/12/30*15</f>
        <v>0</v>
      </c>
      <c r="AK36" s="232"/>
      <c r="AL36" s="236" t="e">
        <f>AN36/AN22</f>
        <v>#DIV/0!</v>
      </c>
      <c r="AM36" s="31"/>
      <c r="AN36" s="9">
        <f>AN22/12/30*15</f>
        <v>0</v>
      </c>
      <c r="AP36" s="236" t="e">
        <f>AR36/AR22</f>
        <v>#DIV/0!</v>
      </c>
      <c r="AQ36" s="31"/>
      <c r="AR36" s="9">
        <f>AR22/12/30*15</f>
        <v>0</v>
      </c>
      <c r="AT36" s="236" t="e">
        <f>AV36/AV22</f>
        <v>#DIV/0!</v>
      </c>
      <c r="AU36" s="31"/>
      <c r="AV36" s="9">
        <f>AV22/12/30*15</f>
        <v>0</v>
      </c>
      <c r="AW36" s="236" t="e">
        <f>AY36/AY22</f>
        <v>#DIV/0!</v>
      </c>
      <c r="AX36" s="31"/>
      <c r="AY36" s="9">
        <f>AY22/12/30*15</f>
        <v>0</v>
      </c>
      <c r="BA36" s="236" t="e">
        <f>BC36/BC22</f>
        <v>#DIV/0!</v>
      </c>
      <c r="BB36" s="31"/>
      <c r="BC36" s="9">
        <f>BC22/12/30*15</f>
        <v>0</v>
      </c>
      <c r="BE36" s="414">
        <v>0.0166</v>
      </c>
      <c r="BF36" s="355"/>
      <c r="BG36" s="383"/>
      <c r="BH36" s="267">
        <f>BE36*BH22</f>
        <v>0</v>
      </c>
    </row>
    <row r="37" spans="4:60" ht="15" customHeight="1">
      <c r="D37" s="179"/>
      <c r="E37" s="20" t="s">
        <v>22</v>
      </c>
      <c r="F37" s="30"/>
      <c r="G37" s="31" t="s">
        <v>23</v>
      </c>
      <c r="H37" s="9">
        <v>0</v>
      </c>
      <c r="I37" s="18"/>
      <c r="J37" s="22"/>
      <c r="K37" s="31" t="s">
        <v>23</v>
      </c>
      <c r="L37" s="9">
        <v>0</v>
      </c>
      <c r="N37" s="22"/>
      <c r="O37" s="31"/>
      <c r="P37" s="9">
        <v>0</v>
      </c>
      <c r="R37" s="22"/>
      <c r="S37" s="31"/>
      <c r="T37" s="9">
        <v>0</v>
      </c>
      <c r="V37" s="22"/>
      <c r="W37" s="31"/>
      <c r="X37" s="9">
        <v>0</v>
      </c>
      <c r="Z37" s="22"/>
      <c r="AA37" s="31"/>
      <c r="AB37" s="9">
        <v>0</v>
      </c>
      <c r="AD37" s="22"/>
      <c r="AE37" s="31"/>
      <c r="AF37" s="9">
        <v>0</v>
      </c>
      <c r="AH37" s="236" t="e">
        <f>AJ37/AJ22</f>
        <v>#DIV/0!</v>
      </c>
      <c r="AI37" s="31"/>
      <c r="AJ37" s="9">
        <v>0</v>
      </c>
      <c r="AK37" s="232"/>
      <c r="AL37" s="236" t="e">
        <f>AN37/AN22</f>
        <v>#DIV/0!</v>
      </c>
      <c r="AM37" s="31"/>
      <c r="AN37" s="9">
        <v>0</v>
      </c>
      <c r="AP37" s="236" t="e">
        <f>AR37/AR22</f>
        <v>#DIV/0!</v>
      </c>
      <c r="AQ37" s="31"/>
      <c r="AR37" s="9">
        <v>0</v>
      </c>
      <c r="AT37" s="236" t="e">
        <f>AV37/AV22</f>
        <v>#DIV/0!</v>
      </c>
      <c r="AU37" s="31"/>
      <c r="AV37" s="9">
        <v>0</v>
      </c>
      <c r="AW37" s="236" t="e">
        <f>AY37/AY22</f>
        <v>#DIV/0!</v>
      </c>
      <c r="AX37" s="31"/>
      <c r="AY37" s="9">
        <v>0</v>
      </c>
      <c r="BA37" s="236" t="e">
        <f>BC37/BC22</f>
        <v>#DIV/0!</v>
      </c>
      <c r="BB37" s="31"/>
      <c r="BC37" s="9">
        <v>0</v>
      </c>
      <c r="BE37" s="414">
        <v>0.0003</v>
      </c>
      <c r="BF37" s="355"/>
      <c r="BG37" s="383"/>
      <c r="BH37" s="267">
        <f>BE37*BH22</f>
        <v>0</v>
      </c>
    </row>
    <row r="38" spans="4:60" ht="15" customHeight="1">
      <c r="D38" s="179"/>
      <c r="E38" s="20" t="s">
        <v>24</v>
      </c>
      <c r="F38" s="30"/>
      <c r="G38" s="31" t="s">
        <v>25</v>
      </c>
      <c r="H38" s="9">
        <f>H22/12/30*6</f>
        <v>0</v>
      </c>
      <c r="I38" s="18"/>
      <c r="J38" s="22"/>
      <c r="K38" s="31" t="s">
        <v>25</v>
      </c>
      <c r="L38" s="9">
        <f>L22/12/30*6</f>
        <v>0</v>
      </c>
      <c r="N38" s="22"/>
      <c r="O38" s="31"/>
      <c r="P38" s="9">
        <f>P22/12/30*6</f>
        <v>0</v>
      </c>
      <c r="R38" s="22"/>
      <c r="S38" s="31"/>
      <c r="T38" s="9">
        <f>T22/12/30*6</f>
        <v>0</v>
      </c>
      <c r="V38" s="22"/>
      <c r="W38" s="31"/>
      <c r="X38" s="9">
        <f>X22/12/30*6</f>
        <v>0</v>
      </c>
      <c r="Z38" s="22"/>
      <c r="AA38" s="31"/>
      <c r="AB38" s="9">
        <f>AB22/12/30*6</f>
        <v>0</v>
      </c>
      <c r="AD38" s="22"/>
      <c r="AE38" s="31"/>
      <c r="AF38" s="9">
        <f>AF22/12/30*6</f>
        <v>0</v>
      </c>
      <c r="AH38" s="236" t="e">
        <f>AJ38/AJ22</f>
        <v>#DIV/0!</v>
      </c>
      <c r="AI38" s="31"/>
      <c r="AJ38" s="9">
        <f>AJ22/12/30*6</f>
        <v>0</v>
      </c>
      <c r="AK38" s="232"/>
      <c r="AL38" s="236" t="e">
        <f>AN38/AN22</f>
        <v>#DIV/0!</v>
      </c>
      <c r="AM38" s="31"/>
      <c r="AN38" s="9">
        <f>AN22/12/30*6</f>
        <v>0</v>
      </c>
      <c r="AP38" s="236" t="e">
        <f>AR38/AR22</f>
        <v>#DIV/0!</v>
      </c>
      <c r="AQ38" s="31"/>
      <c r="AR38" s="9">
        <f>AR22/12/30*6</f>
        <v>0</v>
      </c>
      <c r="AT38" s="236" t="e">
        <f>AV38/AV22</f>
        <v>#DIV/0!</v>
      </c>
      <c r="AU38" s="31"/>
      <c r="AV38" s="9">
        <f>AV22/12/30*6</f>
        <v>0</v>
      </c>
      <c r="AW38" s="236" t="e">
        <f>AY38/AY22</f>
        <v>#DIV/0!</v>
      </c>
      <c r="AX38" s="31"/>
      <c r="AY38" s="9">
        <f>AY22/12/30*6</f>
        <v>0</v>
      </c>
      <c r="BA38" s="236" t="e">
        <f>BC38/BC22</f>
        <v>#DIV/0!</v>
      </c>
      <c r="BB38" s="31"/>
      <c r="BC38" s="9">
        <f>BC22/12/30*6</f>
        <v>0</v>
      </c>
      <c r="BE38" s="414">
        <v>0.0073</v>
      </c>
      <c r="BF38" s="355"/>
      <c r="BG38" s="383"/>
      <c r="BH38" s="267">
        <f>BE38*BH22</f>
        <v>0</v>
      </c>
    </row>
    <row r="39" spans="4:60" ht="15" customHeight="1">
      <c r="D39" s="179"/>
      <c r="E39" s="43" t="s">
        <v>80</v>
      </c>
      <c r="F39" s="412"/>
      <c r="G39" s="36"/>
      <c r="H39" s="103"/>
      <c r="I39" s="18"/>
      <c r="J39" s="413"/>
      <c r="K39" s="36"/>
      <c r="L39" s="9"/>
      <c r="N39" s="413"/>
      <c r="O39" s="36"/>
      <c r="P39" s="9"/>
      <c r="R39" s="413"/>
      <c r="S39" s="36"/>
      <c r="T39" s="9"/>
      <c r="V39" s="413"/>
      <c r="W39" s="36"/>
      <c r="X39" s="9"/>
      <c r="Z39" s="413"/>
      <c r="AA39" s="36"/>
      <c r="AB39" s="9"/>
      <c r="AD39" s="413"/>
      <c r="AE39" s="36"/>
      <c r="AF39" s="9"/>
      <c r="AH39" s="348"/>
      <c r="AI39" s="36"/>
      <c r="AJ39" s="9"/>
      <c r="AK39" s="232"/>
      <c r="AL39" s="348"/>
      <c r="AM39" s="36"/>
      <c r="AN39" s="9"/>
      <c r="AP39" s="348"/>
      <c r="AQ39" s="36"/>
      <c r="AR39" s="9"/>
      <c r="AT39" s="348"/>
      <c r="AU39" s="36"/>
      <c r="AV39" s="9"/>
      <c r="AW39" s="348"/>
      <c r="AX39" s="36"/>
      <c r="AY39" s="9"/>
      <c r="BA39" s="348"/>
      <c r="BB39" s="36"/>
      <c r="BC39" s="9"/>
      <c r="BE39" s="415">
        <v>0.0011</v>
      </c>
      <c r="BF39" s="356"/>
      <c r="BG39" s="384"/>
      <c r="BH39" s="267">
        <f>BE39*BH22</f>
        <v>0</v>
      </c>
    </row>
    <row r="40" spans="4:60" ht="15" customHeight="1" thickBot="1">
      <c r="D40" s="181"/>
      <c r="E40" s="23" t="s">
        <v>81</v>
      </c>
      <c r="F40" s="35"/>
      <c r="G40" s="36" t="s">
        <v>26</v>
      </c>
      <c r="H40" s="37">
        <f>H22/12/30*2</f>
        <v>0</v>
      </c>
      <c r="I40" s="18"/>
      <c r="J40" s="38"/>
      <c r="K40" s="36" t="s">
        <v>26</v>
      </c>
      <c r="L40" s="9">
        <f>L22/12/30*2</f>
        <v>0</v>
      </c>
      <c r="N40" s="38"/>
      <c r="O40" s="36"/>
      <c r="P40" s="9">
        <f>P22/12/30*2</f>
        <v>0</v>
      </c>
      <c r="R40" s="38"/>
      <c r="S40" s="36"/>
      <c r="T40" s="9">
        <f>T22/12/30*2</f>
        <v>0</v>
      </c>
      <c r="V40" s="38"/>
      <c r="W40" s="36"/>
      <c r="X40" s="9">
        <f>X22/12/30*2</f>
        <v>0</v>
      </c>
      <c r="Z40" s="38"/>
      <c r="AA40" s="36"/>
      <c r="AB40" s="9">
        <f>AB22/12/30*2</f>
        <v>0</v>
      </c>
      <c r="AD40" s="38"/>
      <c r="AE40" s="36"/>
      <c r="AF40" s="9">
        <f>AF22/12/30*2</f>
        <v>0</v>
      </c>
      <c r="AH40" s="237" t="e">
        <f>AJ40/AJ22</f>
        <v>#DIV/0!</v>
      </c>
      <c r="AI40" s="36"/>
      <c r="AJ40" s="9">
        <f>AJ22/12/30*2</f>
        <v>0</v>
      </c>
      <c r="AK40" s="232"/>
      <c r="AL40" s="237" t="e">
        <f>AN40/AN22</f>
        <v>#DIV/0!</v>
      </c>
      <c r="AM40" s="36"/>
      <c r="AN40" s="9">
        <f>AN22/12/30*2</f>
        <v>0</v>
      </c>
      <c r="AP40" s="237" t="e">
        <f>AR40/AR22</f>
        <v>#DIV/0!</v>
      </c>
      <c r="AQ40" s="36"/>
      <c r="AR40" s="9">
        <f>AR22/12/30*2</f>
        <v>0</v>
      </c>
      <c r="AT40" s="237" t="e">
        <f>AV40/AV22</f>
        <v>#DIV/0!</v>
      </c>
      <c r="AU40" s="36"/>
      <c r="AV40" s="9">
        <f>AV22/12/30*2</f>
        <v>0</v>
      </c>
      <c r="AW40" s="237" t="e">
        <f>AY40/AY22</f>
        <v>#DIV/0!</v>
      </c>
      <c r="AX40" s="36"/>
      <c r="AY40" s="9">
        <f>AY22/12/30*2</f>
        <v>0</v>
      </c>
      <c r="BA40" s="237" t="e">
        <f>BC40/BC22</f>
        <v>#DIV/0!</v>
      </c>
      <c r="BB40" s="36"/>
      <c r="BC40" s="9">
        <f>BC22/12/30*2</f>
        <v>0</v>
      </c>
      <c r="BE40" s="416"/>
      <c r="BF40" s="356"/>
      <c r="BG40" s="384"/>
      <c r="BH40" s="267">
        <f>BE40*BH22</f>
        <v>0</v>
      </c>
    </row>
    <row r="41" spans="4:60" ht="15" customHeight="1" thickBot="1">
      <c r="D41" s="185"/>
      <c r="E41" s="186" t="s">
        <v>27</v>
      </c>
      <c r="F41" s="24"/>
      <c r="G41" s="24"/>
      <c r="H41" s="26">
        <f>SUM(H33:H40)</f>
        <v>0</v>
      </c>
      <c r="I41" s="27"/>
      <c r="J41" s="27"/>
      <c r="K41" s="24"/>
      <c r="L41" s="26">
        <f>SUM(L33:L40)</f>
        <v>0</v>
      </c>
      <c r="N41" s="27"/>
      <c r="O41" s="24"/>
      <c r="P41" s="26">
        <f>SUM(P33:P40)</f>
        <v>0</v>
      </c>
      <c r="R41" s="27"/>
      <c r="S41" s="24"/>
      <c r="T41" s="26">
        <f>SUM(T33:T40)</f>
        <v>0</v>
      </c>
      <c r="V41" s="27"/>
      <c r="W41" s="24"/>
      <c r="X41" s="26">
        <f>SUM(X33:X40)</f>
        <v>0</v>
      </c>
      <c r="Z41" s="27"/>
      <c r="AA41" s="24"/>
      <c r="AB41" s="26">
        <f>SUM(AB33:AB40)</f>
        <v>0</v>
      </c>
      <c r="AD41" s="27"/>
      <c r="AE41" s="24"/>
      <c r="AF41" s="26">
        <f>SUM(AF33:AF40)</f>
        <v>0</v>
      </c>
      <c r="AH41" s="238" t="e">
        <f>SUM(AH33:AH40)</f>
        <v>#DIV/0!</v>
      </c>
      <c r="AI41" s="24"/>
      <c r="AJ41" s="26">
        <f>SUM(AJ33:AJ40)-0.01</f>
        <v>-0.01</v>
      </c>
      <c r="AL41" s="238" t="e">
        <f>SUM(AL33:AL40)</f>
        <v>#DIV/0!</v>
      </c>
      <c r="AM41" s="24"/>
      <c r="AN41" s="26">
        <f>SUM(AN33:AN40)-0.01</f>
        <v>-0.01</v>
      </c>
      <c r="AP41" s="238" t="e">
        <f>SUM(AP33:AP40)</f>
        <v>#DIV/0!</v>
      </c>
      <c r="AQ41" s="24"/>
      <c r="AR41" s="26">
        <f>SUM(AR33:AR40)-0.01</f>
        <v>-0.01</v>
      </c>
      <c r="AT41" s="238" t="e">
        <f>SUM(AT33:AT40)</f>
        <v>#DIV/0!</v>
      </c>
      <c r="AU41" s="24"/>
      <c r="AV41" s="26">
        <f>SUM(AV33:AV40)-0.01</f>
        <v>-0.01</v>
      </c>
      <c r="AW41" s="238" t="e">
        <f>SUM(AW33:AW40)</f>
        <v>#DIV/0!</v>
      </c>
      <c r="AX41" s="24"/>
      <c r="AY41" s="26">
        <f>SUM(AY33:AY40)-0.01</f>
        <v>-0.01</v>
      </c>
      <c r="BA41" s="238" t="e">
        <f>SUM(BA33:BA40)</f>
        <v>#DIV/0!</v>
      </c>
      <c r="BB41" s="24"/>
      <c r="BC41" s="26">
        <f>SUM(BC33:BC40)-0.01</f>
        <v>-0.01</v>
      </c>
      <c r="BE41" s="269"/>
      <c r="BF41" s="24"/>
      <c r="BG41" s="24"/>
      <c r="BH41" s="395">
        <f>SUM(BH33:BH40)</f>
        <v>0</v>
      </c>
    </row>
    <row r="42" spans="4:60" ht="15" customHeight="1">
      <c r="D42" s="178"/>
      <c r="E42" s="14" t="s">
        <v>29</v>
      </c>
      <c r="F42" s="39"/>
      <c r="G42" s="40">
        <v>0.08333333333333333</v>
      </c>
      <c r="H42" s="7">
        <f>H22/12</f>
        <v>0</v>
      </c>
      <c r="I42" s="8"/>
      <c r="J42" s="19"/>
      <c r="K42" s="40">
        <v>0.08333333333333333</v>
      </c>
      <c r="L42" s="7">
        <f>L22/12</f>
        <v>0</v>
      </c>
      <c r="N42" s="19"/>
      <c r="O42" s="40"/>
      <c r="P42" s="7">
        <f>P22/12</f>
        <v>0</v>
      </c>
      <c r="R42" s="19"/>
      <c r="S42" s="40"/>
      <c r="T42" s="7">
        <f>T22/12</f>
        <v>0</v>
      </c>
      <c r="V42" s="19"/>
      <c r="W42" s="40"/>
      <c r="X42" s="7">
        <f>X22/12</f>
        <v>0</v>
      </c>
      <c r="Z42" s="19"/>
      <c r="AA42" s="40"/>
      <c r="AB42" s="7">
        <f>AB22/12</f>
        <v>0</v>
      </c>
      <c r="AD42" s="19"/>
      <c r="AE42" s="40"/>
      <c r="AF42" s="7">
        <f>AF22/12</f>
        <v>0</v>
      </c>
      <c r="AH42" s="235" t="e">
        <f>AJ42/AJ22</f>
        <v>#DIV/0!</v>
      </c>
      <c r="AI42" s="40"/>
      <c r="AJ42" s="7">
        <f>AJ22/12</f>
        <v>0</v>
      </c>
      <c r="AK42" s="232"/>
      <c r="AL42" s="235" t="e">
        <f>AN42/AN22</f>
        <v>#DIV/0!</v>
      </c>
      <c r="AM42" s="40"/>
      <c r="AN42" s="7">
        <f>AN22/12</f>
        <v>0</v>
      </c>
      <c r="AP42" s="235" t="e">
        <f>AR42/AR22</f>
        <v>#DIV/0!</v>
      </c>
      <c r="AQ42" s="40"/>
      <c r="AR42" s="7">
        <f>AR22/12</f>
        <v>0</v>
      </c>
      <c r="AT42" s="235" t="e">
        <f>AV42/AV22</f>
        <v>#DIV/0!</v>
      </c>
      <c r="AU42" s="40"/>
      <c r="AV42" s="7">
        <f>AV22/12</f>
        <v>0</v>
      </c>
      <c r="AW42" s="235" t="e">
        <f>AY42/AY22</f>
        <v>#DIV/0!</v>
      </c>
      <c r="AX42" s="40"/>
      <c r="AY42" s="7">
        <f>AY22/12</f>
        <v>0</v>
      </c>
      <c r="BA42" s="235" t="e">
        <f>BC42/BC22</f>
        <v>#DIV/0!</v>
      </c>
      <c r="BB42" s="40"/>
      <c r="BC42" s="7">
        <f>BC22/12</f>
        <v>0</v>
      </c>
      <c r="BE42" s="417">
        <v>0.0042</v>
      </c>
      <c r="BF42" s="357"/>
      <c r="BG42" s="385"/>
      <c r="BH42" s="263">
        <f>BE42*BH22</f>
        <v>0</v>
      </c>
    </row>
    <row r="43" spans="4:60" ht="15" customHeight="1">
      <c r="D43" s="180" t="s">
        <v>28</v>
      </c>
      <c r="E43" s="20" t="s">
        <v>30</v>
      </c>
      <c r="F43" s="41"/>
      <c r="G43" s="42">
        <v>0.08333333333333333</v>
      </c>
      <c r="H43" s="9">
        <f>H22/12</f>
        <v>0</v>
      </c>
      <c r="I43" s="8"/>
      <c r="J43" s="22"/>
      <c r="K43" s="42">
        <v>0.08333333333333333</v>
      </c>
      <c r="L43" s="9">
        <f>L22/12</f>
        <v>0</v>
      </c>
      <c r="N43" s="22"/>
      <c r="O43" s="42"/>
      <c r="P43" s="9">
        <f>P22/12</f>
        <v>0</v>
      </c>
      <c r="R43" s="22"/>
      <c r="S43" s="42"/>
      <c r="T43" s="9">
        <f>T22/12</f>
        <v>0</v>
      </c>
      <c r="V43" s="22"/>
      <c r="W43" s="42"/>
      <c r="X43" s="9">
        <f>X22/12</f>
        <v>0</v>
      </c>
      <c r="Z43" s="22"/>
      <c r="AA43" s="42"/>
      <c r="AB43" s="9">
        <f>AB22/12</f>
        <v>0</v>
      </c>
      <c r="AD43" s="22"/>
      <c r="AE43" s="42"/>
      <c r="AF43" s="9">
        <f>AF22/12</f>
        <v>0</v>
      </c>
      <c r="AH43" s="236" t="e">
        <f>AJ43/AJ22</f>
        <v>#DIV/0!</v>
      </c>
      <c r="AI43" s="42"/>
      <c r="AJ43" s="9">
        <f>AJ22/12</f>
        <v>0</v>
      </c>
      <c r="AK43" s="232"/>
      <c r="AL43" s="236" t="e">
        <f>AN43/AN22</f>
        <v>#DIV/0!</v>
      </c>
      <c r="AM43" s="42"/>
      <c r="AN43" s="9">
        <f>AN22/12</f>
        <v>0</v>
      </c>
      <c r="AP43" s="236" t="e">
        <f>AR43/AR22</f>
        <v>#DIV/0!</v>
      </c>
      <c r="AQ43" s="42"/>
      <c r="AR43" s="9">
        <f>AR22/12</f>
        <v>0</v>
      </c>
      <c r="AT43" s="236" t="e">
        <f>AV43/AV22</f>
        <v>#DIV/0!</v>
      </c>
      <c r="AU43" s="42"/>
      <c r="AV43" s="9">
        <f>AV22/12</f>
        <v>0</v>
      </c>
      <c r="AW43" s="236" t="e">
        <f>AY43/AY22</f>
        <v>#DIV/0!</v>
      </c>
      <c r="AX43" s="42"/>
      <c r="AY43" s="9">
        <f>AY22/12</f>
        <v>0</v>
      </c>
      <c r="BA43" s="236" t="e">
        <f>BC43/BC22</f>
        <v>#DIV/0!</v>
      </c>
      <c r="BB43" s="42"/>
      <c r="BC43" s="9">
        <f>BC22/12</f>
        <v>0</v>
      </c>
      <c r="BE43" s="414">
        <v>0.0003</v>
      </c>
      <c r="BF43" s="358"/>
      <c r="BG43" s="386"/>
      <c r="BH43" s="267">
        <f>BE43*BH22</f>
        <v>0</v>
      </c>
    </row>
    <row r="44" spans="4:60" ht="15" customHeight="1" thickBot="1">
      <c r="D44" s="181"/>
      <c r="E44" s="43" t="s">
        <v>31</v>
      </c>
      <c r="F44" s="44"/>
      <c r="G44" s="45" t="s">
        <v>32</v>
      </c>
      <c r="H44" s="9">
        <f>(H29+(H41*0.08))*0.5</f>
        <v>0</v>
      </c>
      <c r="I44" s="8"/>
      <c r="J44" s="38"/>
      <c r="K44" s="45" t="s">
        <v>32</v>
      </c>
      <c r="L44" s="9">
        <f>(L29+(L41*0.08))*0.5</f>
        <v>0</v>
      </c>
      <c r="N44" s="38"/>
      <c r="O44" s="45"/>
      <c r="P44" s="9">
        <f>(P29+(P41*0.08))*0.5</f>
        <v>0</v>
      </c>
      <c r="R44" s="38"/>
      <c r="S44" s="45"/>
      <c r="T44" s="9">
        <f>(T29+(T41*0.08))*0.5</f>
        <v>0</v>
      </c>
      <c r="V44" s="38"/>
      <c r="W44" s="45"/>
      <c r="X44" s="9">
        <f>(X29+(X41*0.08))*0.5</f>
        <v>0</v>
      </c>
      <c r="Z44" s="38"/>
      <c r="AA44" s="45"/>
      <c r="AB44" s="9">
        <f>(AB29+(AB41*0.08))*0.5</f>
        <v>0</v>
      </c>
      <c r="AD44" s="38"/>
      <c r="AE44" s="45"/>
      <c r="AF44" s="9">
        <f>(AF29+(AF41*0.08))*0.5</f>
        <v>0</v>
      </c>
      <c r="AH44" s="237" t="e">
        <f>AJ44/AJ22</f>
        <v>#DIV/0!</v>
      </c>
      <c r="AI44" s="45"/>
      <c r="AJ44" s="9">
        <f>(AJ29+(AJ41*0.08))*0.5</f>
        <v>-0.0004</v>
      </c>
      <c r="AK44" s="232"/>
      <c r="AL44" s="237" t="e">
        <f>AN44/AN22</f>
        <v>#DIV/0!</v>
      </c>
      <c r="AM44" s="45"/>
      <c r="AN44" s="9">
        <f>(AN29+(AN41*0.08))*0.5</f>
        <v>-0.0004</v>
      </c>
      <c r="AP44" s="237" t="e">
        <f>AR44/AR22</f>
        <v>#DIV/0!</v>
      </c>
      <c r="AQ44" s="45"/>
      <c r="AR44" s="9">
        <f>(AR29+(AR41*0.08))*0.5</f>
        <v>-0.0004</v>
      </c>
      <c r="AT44" s="237" t="e">
        <f>AV44/AV22</f>
        <v>#DIV/0!</v>
      </c>
      <c r="AU44" s="45"/>
      <c r="AV44" s="9">
        <f>(AV29+(AV41*0.08))*0.5</f>
        <v>-0.0004</v>
      </c>
      <c r="AW44" s="237" t="e">
        <f>AY44/AY22</f>
        <v>#DIV/0!</v>
      </c>
      <c r="AX44" s="45"/>
      <c r="AY44" s="9">
        <f>(AY29+(AY41*0.08))*0.5</f>
        <v>-0.0004</v>
      </c>
      <c r="BA44" s="237" t="e">
        <f>BC44/BC22</f>
        <v>#DIV/0!</v>
      </c>
      <c r="BB44" s="45"/>
      <c r="BC44" s="9">
        <f>(BC29+(BC41*0.08))*0.5</f>
        <v>-0.0004</v>
      </c>
      <c r="BE44" s="416">
        <v>0.0435</v>
      </c>
      <c r="BF44" s="359"/>
      <c r="BG44" s="387"/>
      <c r="BH44" s="267">
        <f>BE44*BH22</f>
        <v>0</v>
      </c>
    </row>
    <row r="45" spans="4:60" ht="15" customHeight="1" thickBot="1">
      <c r="D45" s="185"/>
      <c r="E45" s="186" t="s">
        <v>33</v>
      </c>
      <c r="F45" s="46"/>
      <c r="G45" s="46"/>
      <c r="H45" s="47">
        <f>SUM(H42:H44)</f>
        <v>0</v>
      </c>
      <c r="I45" s="48"/>
      <c r="J45" s="48"/>
      <c r="K45" s="46"/>
      <c r="L45" s="47">
        <f>SUM(L42:L44)</f>
        <v>0</v>
      </c>
      <c r="N45" s="48"/>
      <c r="O45" s="46"/>
      <c r="P45" s="47">
        <f>SUM(P42:P44)+0.01</f>
        <v>0.01</v>
      </c>
      <c r="R45" s="48"/>
      <c r="S45" s="46"/>
      <c r="T45" s="47">
        <f>SUM(T42:T44)+0.01</f>
        <v>0.01</v>
      </c>
      <c r="V45" s="48"/>
      <c r="W45" s="46"/>
      <c r="X45" s="47">
        <f>SUM(X42:X44)</f>
        <v>0</v>
      </c>
      <c r="Z45" s="48"/>
      <c r="AA45" s="46"/>
      <c r="AB45" s="47">
        <f>SUM(AB42:AB44)</f>
        <v>0</v>
      </c>
      <c r="AD45" s="48"/>
      <c r="AE45" s="46"/>
      <c r="AF45" s="47">
        <f>SUM(AF42:AF44)+0.01</f>
        <v>0.01</v>
      </c>
      <c r="AH45" s="240" t="e">
        <f>SUM(AH42:AH44)</f>
        <v>#DIV/0!</v>
      </c>
      <c r="AI45" s="46"/>
      <c r="AJ45" s="47">
        <f>SUM(AJ42:AJ44)</f>
        <v>-0.0004</v>
      </c>
      <c r="AL45" s="240" t="e">
        <f>SUM(AL42:AL44)</f>
        <v>#DIV/0!</v>
      </c>
      <c r="AM45" s="46"/>
      <c r="AN45" s="47">
        <f>SUM(AN42:AN44)</f>
        <v>-0.0004</v>
      </c>
      <c r="AP45" s="240" t="e">
        <f>SUM(AP42:AP44)</f>
        <v>#DIV/0!</v>
      </c>
      <c r="AQ45" s="46"/>
      <c r="AR45" s="47">
        <f>SUM(AR42:AR44)</f>
        <v>-0.0004</v>
      </c>
      <c r="AT45" s="240" t="e">
        <f>SUM(AT42:AT44)</f>
        <v>#DIV/0!</v>
      </c>
      <c r="AU45" s="46"/>
      <c r="AV45" s="47">
        <f>SUM(AV42:AV44)</f>
        <v>-0.0004</v>
      </c>
      <c r="AW45" s="240" t="e">
        <f>SUM(AW42:AW44)</f>
        <v>#DIV/0!</v>
      </c>
      <c r="AX45" s="46"/>
      <c r="AY45" s="47">
        <f>SUM(AY42:AY44)</f>
        <v>-0.0004</v>
      </c>
      <c r="BA45" s="240" t="e">
        <f>SUM(BA42:BA44)</f>
        <v>#DIV/0!</v>
      </c>
      <c r="BB45" s="46"/>
      <c r="BC45" s="47">
        <f>SUM(BC42:BC44)</f>
        <v>-0.0004</v>
      </c>
      <c r="BE45" s="270"/>
      <c r="BF45" s="199"/>
      <c r="BG45" s="199"/>
      <c r="BH45" s="396">
        <f>SUM(BH42:BH44)</f>
        <v>0</v>
      </c>
    </row>
    <row r="46" spans="4:60" ht="15" customHeight="1">
      <c r="D46" s="178" t="s">
        <v>34</v>
      </c>
      <c r="E46" s="49" t="s">
        <v>35</v>
      </c>
      <c r="F46" s="50"/>
      <c r="G46" s="51"/>
      <c r="H46" s="52"/>
      <c r="I46" s="53"/>
      <c r="J46" s="54"/>
      <c r="K46" s="51"/>
      <c r="L46" s="52"/>
      <c r="N46" s="54"/>
      <c r="O46" s="51"/>
      <c r="P46" s="52"/>
      <c r="R46" s="54"/>
      <c r="S46" s="51"/>
      <c r="T46" s="52"/>
      <c r="V46" s="54"/>
      <c r="W46" s="51"/>
      <c r="X46" s="52"/>
      <c r="Z46" s="54"/>
      <c r="AA46" s="51"/>
      <c r="AB46" s="52"/>
      <c r="AD46" s="54"/>
      <c r="AE46" s="51"/>
      <c r="AF46" s="52"/>
      <c r="AH46" s="241"/>
      <c r="AI46" s="51"/>
      <c r="AJ46" s="52"/>
      <c r="AL46" s="241"/>
      <c r="AM46" s="51"/>
      <c r="AN46" s="52"/>
      <c r="AP46" s="241"/>
      <c r="AQ46" s="51"/>
      <c r="AR46" s="52"/>
      <c r="AT46" s="241"/>
      <c r="AU46" s="51"/>
      <c r="AV46" s="52"/>
      <c r="AW46" s="241"/>
      <c r="AX46" s="51"/>
      <c r="AY46" s="52"/>
      <c r="BA46" s="241"/>
      <c r="BB46" s="51"/>
      <c r="BC46" s="52"/>
      <c r="BE46" s="271"/>
      <c r="BF46" s="360"/>
      <c r="BG46" s="320"/>
      <c r="BH46" s="397"/>
    </row>
    <row r="47" spans="4:62" ht="15" customHeight="1" thickBot="1">
      <c r="D47" s="181"/>
      <c r="E47" s="55" t="s">
        <v>36</v>
      </c>
      <c r="F47" s="56"/>
      <c r="G47" s="57">
        <v>0.08</v>
      </c>
      <c r="H47" s="58">
        <f>H41*G29</f>
        <v>0</v>
      </c>
      <c r="I47" s="8"/>
      <c r="J47" s="59"/>
      <c r="K47" s="57">
        <v>0.08</v>
      </c>
      <c r="L47" s="58">
        <f>L41*K29</f>
        <v>0</v>
      </c>
      <c r="N47" s="59"/>
      <c r="O47" s="57"/>
      <c r="P47" s="58">
        <f>P41*O29</f>
        <v>0</v>
      </c>
      <c r="R47" s="59"/>
      <c r="S47" s="57"/>
      <c r="T47" s="58">
        <f>T41*S29</f>
        <v>0</v>
      </c>
      <c r="V47" s="59"/>
      <c r="W47" s="57"/>
      <c r="X47" s="58">
        <f>X41*W29</f>
        <v>0</v>
      </c>
      <c r="Z47" s="59"/>
      <c r="AA47" s="57"/>
      <c r="AB47" s="58">
        <f>AB41*AA29</f>
        <v>0</v>
      </c>
      <c r="AD47" s="59"/>
      <c r="AE47" s="57"/>
      <c r="AF47" s="58">
        <f>AF41*AE29</f>
        <v>0</v>
      </c>
      <c r="AH47" s="239" t="e">
        <f>AJ47/AJ22</f>
        <v>#DIV/0!</v>
      </c>
      <c r="AI47" s="57"/>
      <c r="AJ47" s="58">
        <f>AJ41*AI29</f>
        <v>-0.0008</v>
      </c>
      <c r="AK47" s="232"/>
      <c r="AL47" s="239" t="e">
        <f>AN47/AN22</f>
        <v>#DIV/0!</v>
      </c>
      <c r="AM47" s="57"/>
      <c r="AN47" s="58">
        <f>AN41*AM29</f>
        <v>-0.0008</v>
      </c>
      <c r="AP47" s="239" t="e">
        <f>AR47/AR22</f>
        <v>#DIV/0!</v>
      </c>
      <c r="AQ47" s="57"/>
      <c r="AR47" s="58">
        <f>AR41*AQ32</f>
        <v>-0.0008</v>
      </c>
      <c r="AT47" s="239" t="e">
        <f>AV47/AV22</f>
        <v>#DIV/0!</v>
      </c>
      <c r="AU47" s="57"/>
      <c r="AV47" s="58">
        <f>AV41*AU32</f>
        <v>-0.0008</v>
      </c>
      <c r="AW47" s="239" t="e">
        <f>AY47/AY22</f>
        <v>#DIV/0!</v>
      </c>
      <c r="AX47" s="57"/>
      <c r="AY47" s="58">
        <f>AY41*AX32</f>
        <v>-0.0008</v>
      </c>
      <c r="BA47" s="239" t="e">
        <f>BC47/BC22</f>
        <v>#DIV/0!</v>
      </c>
      <c r="BB47" s="57"/>
      <c r="BC47" s="58">
        <f>BC41*BB32</f>
        <v>-0.0008</v>
      </c>
      <c r="BE47" s="272">
        <f>SUM(BE24:BE31)*SUM(BE33:BE40)</f>
        <v>0.08320680000000003</v>
      </c>
      <c r="BF47" s="361"/>
      <c r="BG47" s="245"/>
      <c r="BH47" s="273">
        <f>BE47*BH22</f>
        <v>0</v>
      </c>
      <c r="BJ47" s="249"/>
    </row>
    <row r="48" spans="4:60" ht="15" customHeight="1" thickBot="1">
      <c r="D48" s="185"/>
      <c r="E48" s="186" t="s">
        <v>37</v>
      </c>
      <c r="F48" s="46"/>
      <c r="G48" s="46"/>
      <c r="H48" s="26">
        <f>SUM(H47)</f>
        <v>0</v>
      </c>
      <c r="I48" s="27"/>
      <c r="J48" s="27"/>
      <c r="K48" s="46"/>
      <c r="L48" s="26">
        <f>SUM(L47)</f>
        <v>0</v>
      </c>
      <c r="N48" s="27"/>
      <c r="O48" s="46"/>
      <c r="P48" s="26">
        <f>SUM(P47)</f>
        <v>0</v>
      </c>
      <c r="R48" s="27"/>
      <c r="S48" s="46"/>
      <c r="T48" s="26">
        <f>SUM(T47)</f>
        <v>0</v>
      </c>
      <c r="V48" s="27"/>
      <c r="W48" s="46"/>
      <c r="X48" s="26">
        <f>SUM(X47)</f>
        <v>0</v>
      </c>
      <c r="Z48" s="27"/>
      <c r="AA48" s="46"/>
      <c r="AB48" s="26">
        <f>SUM(AB47)</f>
        <v>0</v>
      </c>
      <c r="AD48" s="27"/>
      <c r="AE48" s="46"/>
      <c r="AF48" s="26">
        <f>SUM(AF47)</f>
        <v>0</v>
      </c>
      <c r="AH48" s="242" t="e">
        <f>SUM(AH47)</f>
        <v>#DIV/0!</v>
      </c>
      <c r="AI48" s="26">
        <f>SUM(AI47)</f>
        <v>0</v>
      </c>
      <c r="AJ48" s="26">
        <f>SUM(AJ47)</f>
        <v>-0.0008</v>
      </c>
      <c r="AL48" s="242" t="e">
        <f>SUM(AL47)</f>
        <v>#DIV/0!</v>
      </c>
      <c r="AM48" s="26">
        <f>SUM(AM47)</f>
        <v>0</v>
      </c>
      <c r="AN48" s="26">
        <f>SUM(AN47)</f>
        <v>-0.0008</v>
      </c>
      <c r="AP48" s="242" t="e">
        <f>SUM(AP47)</f>
        <v>#DIV/0!</v>
      </c>
      <c r="AQ48" s="26">
        <f>SUM(AQ47)</f>
        <v>0</v>
      </c>
      <c r="AR48" s="26">
        <f>SUM(AR47)</f>
        <v>-0.0008</v>
      </c>
      <c r="AT48" s="242" t="e">
        <f aca="true" t="shared" si="7" ref="AT48:AY48">SUM(AT47)</f>
        <v>#DIV/0!</v>
      </c>
      <c r="AU48" s="26">
        <f t="shared" si="7"/>
        <v>0</v>
      </c>
      <c r="AV48" s="26">
        <f t="shared" si="7"/>
        <v>-0.0008</v>
      </c>
      <c r="AW48" s="242" t="e">
        <f t="shared" si="7"/>
        <v>#DIV/0!</v>
      </c>
      <c r="AX48" s="26">
        <f t="shared" si="7"/>
        <v>0</v>
      </c>
      <c r="AY48" s="26">
        <f t="shared" si="7"/>
        <v>-0.0008</v>
      </c>
      <c r="BA48" s="242" t="e">
        <f>SUM(BA47)</f>
        <v>#DIV/0!</v>
      </c>
      <c r="BB48" s="26">
        <f>SUM(BB47)</f>
        <v>0</v>
      </c>
      <c r="BC48" s="26">
        <f>SUM(BC47)</f>
        <v>-0.0008</v>
      </c>
      <c r="BE48" s="392"/>
      <c r="BF48" s="354"/>
      <c r="BG48" s="354"/>
      <c r="BH48" s="395">
        <f>BH47</f>
        <v>0</v>
      </c>
    </row>
    <row r="49" spans="4:60" ht="15" customHeight="1">
      <c r="D49" s="178" t="s">
        <v>38</v>
      </c>
      <c r="E49" s="49" t="s">
        <v>39</v>
      </c>
      <c r="F49" s="60"/>
      <c r="G49" s="61"/>
      <c r="H49" s="62"/>
      <c r="I49" s="63"/>
      <c r="J49" s="64"/>
      <c r="K49" s="61"/>
      <c r="L49" s="62"/>
      <c r="N49" s="64"/>
      <c r="O49" s="61"/>
      <c r="P49" s="62"/>
      <c r="R49" s="64"/>
      <c r="S49" s="61"/>
      <c r="T49" s="62"/>
      <c r="V49" s="64"/>
      <c r="W49" s="61"/>
      <c r="X49" s="62"/>
      <c r="Z49" s="64"/>
      <c r="AA49" s="61"/>
      <c r="AB49" s="62"/>
      <c r="AD49" s="64"/>
      <c r="AE49" s="61"/>
      <c r="AF49" s="62"/>
      <c r="AH49" s="243"/>
      <c r="AI49" s="61"/>
      <c r="AJ49" s="62"/>
      <c r="AL49" s="243"/>
      <c r="AM49" s="61"/>
      <c r="AN49" s="62"/>
      <c r="AP49" s="243"/>
      <c r="AQ49" s="61"/>
      <c r="AR49" s="62"/>
      <c r="AT49" s="243"/>
      <c r="AU49" s="61"/>
      <c r="AV49" s="62"/>
      <c r="AW49" s="243"/>
      <c r="AX49" s="61"/>
      <c r="AY49" s="62"/>
      <c r="BA49" s="243"/>
      <c r="BB49" s="61"/>
      <c r="BC49" s="62"/>
      <c r="BE49" s="393"/>
      <c r="BF49" s="388"/>
      <c r="BG49" s="388"/>
      <c r="BH49" s="398"/>
    </row>
    <row r="50" spans="4:62" ht="15" customHeight="1" thickBot="1">
      <c r="D50" s="181"/>
      <c r="E50" s="33" t="s">
        <v>40</v>
      </c>
      <c r="F50" s="65"/>
      <c r="G50" s="66">
        <v>0.1132</v>
      </c>
      <c r="H50" s="67">
        <f>H42*$G50</f>
        <v>0</v>
      </c>
      <c r="I50" s="8"/>
      <c r="J50" s="68"/>
      <c r="K50" s="66">
        <v>0.1132</v>
      </c>
      <c r="L50" s="67">
        <f>L42*$G50</f>
        <v>0</v>
      </c>
      <c r="N50" s="68"/>
      <c r="O50" s="66"/>
      <c r="P50" s="67">
        <f>P42*$G50</f>
        <v>0</v>
      </c>
      <c r="R50" s="68"/>
      <c r="S50" s="66"/>
      <c r="T50" s="67">
        <f>T42*$G50</f>
        <v>0</v>
      </c>
      <c r="V50" s="68"/>
      <c r="W50" s="66"/>
      <c r="X50" s="67">
        <f>X42*$G50</f>
        <v>0</v>
      </c>
      <c r="Z50" s="68"/>
      <c r="AA50" s="66"/>
      <c r="AB50" s="67">
        <f>AB42*$G50</f>
        <v>0</v>
      </c>
      <c r="AD50" s="68"/>
      <c r="AE50" s="66"/>
      <c r="AF50" s="67">
        <f>AF42*$G50</f>
        <v>0</v>
      </c>
      <c r="AH50" s="239" t="e">
        <f>AJ50/AJ22</f>
        <v>#DIV/0!</v>
      </c>
      <c r="AI50" s="66"/>
      <c r="AJ50" s="67">
        <f>AJ42*$G50</f>
        <v>0</v>
      </c>
      <c r="AK50" s="232"/>
      <c r="AL50" s="239" t="e">
        <f>AN50/AN22</f>
        <v>#DIV/0!</v>
      </c>
      <c r="AM50" s="66"/>
      <c r="AN50" s="67">
        <f>AN42*$G50</f>
        <v>0</v>
      </c>
      <c r="AP50" s="239" t="e">
        <f>AR50/AR22</f>
        <v>#DIV/0!</v>
      </c>
      <c r="AQ50" s="66"/>
      <c r="AR50" s="67">
        <f>AR42*$G50</f>
        <v>0</v>
      </c>
      <c r="AT50" s="239" t="e">
        <f>AV50/AV22</f>
        <v>#DIV/0!</v>
      </c>
      <c r="AU50" s="66"/>
      <c r="AV50" s="67">
        <f>AV42*$G50</f>
        <v>0</v>
      </c>
      <c r="AW50" s="239" t="e">
        <f>AY50/AY22</f>
        <v>#DIV/0!</v>
      </c>
      <c r="AX50" s="66"/>
      <c r="AY50" s="67">
        <f>AY42*$G50</f>
        <v>0</v>
      </c>
      <c r="BA50" s="239" t="e">
        <f>BC50/BC22</f>
        <v>#DIV/0!</v>
      </c>
      <c r="BB50" s="66"/>
      <c r="BC50" s="67">
        <f>BC42*$G50</f>
        <v>0</v>
      </c>
      <c r="BE50" s="419">
        <f>BE25*BE42</f>
        <v>0.000336</v>
      </c>
      <c r="BF50" s="349"/>
      <c r="BG50" s="349"/>
      <c r="BH50" s="274">
        <f>BE50*BH22</f>
        <v>0</v>
      </c>
      <c r="BJ50" s="249"/>
    </row>
    <row r="51" spans="4:60" ht="15" customHeight="1" thickBot="1">
      <c r="D51" s="185"/>
      <c r="E51" s="186" t="s">
        <v>41</v>
      </c>
      <c r="F51" s="69"/>
      <c r="G51" s="69"/>
      <c r="H51" s="26">
        <f>SUM(H50)</f>
        <v>0</v>
      </c>
      <c r="I51" s="27"/>
      <c r="J51" s="18"/>
      <c r="K51" s="69"/>
      <c r="L51" s="26">
        <f>SUM(L50)</f>
        <v>0</v>
      </c>
      <c r="N51" s="18"/>
      <c r="O51" s="69"/>
      <c r="P51" s="26">
        <f>SUM(P50)</f>
        <v>0</v>
      </c>
      <c r="R51" s="18"/>
      <c r="S51" s="69"/>
      <c r="T51" s="26">
        <f>SUM(T50)</f>
        <v>0</v>
      </c>
      <c r="V51" s="18"/>
      <c r="W51" s="69"/>
      <c r="X51" s="26">
        <f>SUM(X50)</f>
        <v>0</v>
      </c>
      <c r="Z51" s="18"/>
      <c r="AA51" s="69"/>
      <c r="AB51" s="26">
        <f>SUM(AB50)</f>
        <v>0</v>
      </c>
      <c r="AD51" s="18"/>
      <c r="AE51" s="69"/>
      <c r="AF51" s="26">
        <f>SUM(AF50)</f>
        <v>0</v>
      </c>
      <c r="AH51" s="242" t="e">
        <f>SUM(AH50)</f>
        <v>#DIV/0!</v>
      </c>
      <c r="AI51" s="26">
        <f>SUM(AI50)</f>
        <v>0</v>
      </c>
      <c r="AJ51" s="26">
        <f>SUM(AJ50)</f>
        <v>0</v>
      </c>
      <c r="AL51" s="242" t="e">
        <f>SUM(AL50)</f>
        <v>#DIV/0!</v>
      </c>
      <c r="AM51" s="26">
        <f>SUM(AM50)</f>
        <v>0</v>
      </c>
      <c r="AN51" s="26">
        <f>SUM(AN50)</f>
        <v>0</v>
      </c>
      <c r="AP51" s="242" t="e">
        <f>SUM(AP50)</f>
        <v>#DIV/0!</v>
      </c>
      <c r="AQ51" s="26">
        <f>SUM(AQ50)</f>
        <v>0</v>
      </c>
      <c r="AR51" s="26">
        <f>SUM(AR50)</f>
        <v>0</v>
      </c>
      <c r="AT51" s="242" t="e">
        <f aca="true" t="shared" si="8" ref="AT51:AY51">SUM(AT50)</f>
        <v>#DIV/0!</v>
      </c>
      <c r="AU51" s="26">
        <f t="shared" si="8"/>
        <v>0</v>
      </c>
      <c r="AV51" s="26">
        <f t="shared" si="8"/>
        <v>0</v>
      </c>
      <c r="AW51" s="242" t="e">
        <f t="shared" si="8"/>
        <v>#DIV/0!</v>
      </c>
      <c r="AX51" s="26">
        <f t="shared" si="8"/>
        <v>0</v>
      </c>
      <c r="AY51" s="26">
        <f t="shared" si="8"/>
        <v>0</v>
      </c>
      <c r="BA51" s="242" t="e">
        <f>SUM(BA50)</f>
        <v>#DIV/0!</v>
      </c>
      <c r="BB51" s="26">
        <f>SUM(BB50)</f>
        <v>0</v>
      </c>
      <c r="BC51" s="26">
        <f>SUM(BC50)</f>
        <v>0</v>
      </c>
      <c r="BE51" s="392"/>
      <c r="BF51" s="354"/>
      <c r="BG51" s="354"/>
      <c r="BH51" s="395">
        <f>BH50</f>
        <v>0</v>
      </c>
    </row>
    <row r="52" spans="4:60" ht="15" customHeight="1">
      <c r="D52" s="178" t="s">
        <v>42</v>
      </c>
      <c r="E52" s="33" t="s">
        <v>83</v>
      </c>
      <c r="F52" s="70"/>
      <c r="G52" s="71"/>
      <c r="H52" s="72"/>
      <c r="I52" s="63"/>
      <c r="J52" s="73"/>
      <c r="K52" s="71"/>
      <c r="L52" s="72"/>
      <c r="N52" s="73"/>
      <c r="O52" s="71"/>
      <c r="P52" s="72"/>
      <c r="R52" s="73"/>
      <c r="S52" s="71"/>
      <c r="T52" s="72"/>
      <c r="V52" s="73"/>
      <c r="W52" s="71"/>
      <c r="X52" s="72"/>
      <c r="Z52" s="73"/>
      <c r="AA52" s="71"/>
      <c r="AB52" s="72"/>
      <c r="AD52" s="73"/>
      <c r="AE52" s="71"/>
      <c r="AF52" s="72"/>
      <c r="AH52" s="244"/>
      <c r="AI52" s="71"/>
      <c r="AJ52" s="72"/>
      <c r="AL52" s="244"/>
      <c r="AM52" s="71"/>
      <c r="AN52" s="72"/>
      <c r="AP52" s="244"/>
      <c r="AQ52" s="71"/>
      <c r="AR52" s="72"/>
      <c r="AT52" s="244"/>
      <c r="AU52" s="71"/>
      <c r="AV52" s="72"/>
      <c r="AW52" s="244"/>
      <c r="AX52" s="71"/>
      <c r="AY52" s="72"/>
      <c r="BA52" s="244"/>
      <c r="BB52" s="71"/>
      <c r="BC52" s="72"/>
      <c r="BE52" s="393"/>
      <c r="BF52" s="389"/>
      <c r="BG52" s="389"/>
      <c r="BH52" s="275"/>
    </row>
    <row r="53" spans="4:62" ht="15" customHeight="1" thickBot="1">
      <c r="D53" s="181"/>
      <c r="E53" s="55" t="s">
        <v>82</v>
      </c>
      <c r="F53" s="74"/>
      <c r="G53" s="75">
        <v>0</v>
      </c>
      <c r="H53" s="76"/>
      <c r="I53" s="63"/>
      <c r="J53" s="77"/>
      <c r="K53" s="75">
        <v>0</v>
      </c>
      <c r="L53" s="76"/>
      <c r="N53" s="77"/>
      <c r="O53" s="75"/>
      <c r="P53" s="76"/>
      <c r="R53" s="77"/>
      <c r="S53" s="75"/>
      <c r="T53" s="76"/>
      <c r="V53" s="77"/>
      <c r="W53" s="75"/>
      <c r="X53" s="76"/>
      <c r="Z53" s="77"/>
      <c r="AA53" s="75"/>
      <c r="AB53" s="76"/>
      <c r="AD53" s="77"/>
      <c r="AE53" s="75"/>
      <c r="AF53" s="76"/>
      <c r="AH53" s="245"/>
      <c r="AI53" s="75"/>
      <c r="AJ53" s="76"/>
      <c r="AL53" s="245"/>
      <c r="AM53" s="75"/>
      <c r="AN53" s="76"/>
      <c r="AP53" s="245"/>
      <c r="AQ53" s="75"/>
      <c r="AR53" s="76"/>
      <c r="AT53" s="245"/>
      <c r="AU53" s="75"/>
      <c r="AV53" s="76"/>
      <c r="AW53" s="245"/>
      <c r="AX53" s="75"/>
      <c r="AY53" s="76"/>
      <c r="BA53" s="245"/>
      <c r="BB53" s="75"/>
      <c r="BC53" s="76"/>
      <c r="BE53" s="420">
        <f>SUM(BE24:BE31)*BE39</f>
        <v>0.00038280000000000014</v>
      </c>
      <c r="BF53" s="390"/>
      <c r="BG53" s="390"/>
      <c r="BH53" s="418">
        <f>BE53*BH22</f>
        <v>0</v>
      </c>
      <c r="BJ53" s="249"/>
    </row>
    <row r="54" spans="4:60" ht="15.75" customHeight="1" thickBot="1">
      <c r="D54" s="185"/>
      <c r="E54" s="186" t="s">
        <v>43</v>
      </c>
      <c r="F54" s="24"/>
      <c r="G54" s="187"/>
      <c r="H54" s="79">
        <f>SUM(H53)</f>
        <v>0</v>
      </c>
      <c r="I54" s="10"/>
      <c r="J54" s="80"/>
      <c r="K54" s="78"/>
      <c r="L54" s="79">
        <f>SUM(L53)</f>
        <v>0</v>
      </c>
      <c r="N54" s="80"/>
      <c r="O54" s="78"/>
      <c r="P54" s="79">
        <f>SUM(P53)</f>
        <v>0</v>
      </c>
      <c r="R54" s="80"/>
      <c r="S54" s="78"/>
      <c r="T54" s="79">
        <f>SUM(T53)</f>
        <v>0</v>
      </c>
      <c r="V54" s="80"/>
      <c r="W54" s="78"/>
      <c r="X54" s="79">
        <f>SUM(X53)</f>
        <v>0</v>
      </c>
      <c r="Z54" s="80"/>
      <c r="AA54" s="78"/>
      <c r="AB54" s="79">
        <f>SUM(AB53)</f>
        <v>0</v>
      </c>
      <c r="AD54" s="80"/>
      <c r="AE54" s="78"/>
      <c r="AF54" s="79">
        <f>SUM(AF53)</f>
        <v>0</v>
      </c>
      <c r="AH54" s="246"/>
      <c r="AI54" s="78"/>
      <c r="AJ54" s="79">
        <f>SUM(AJ53)</f>
        <v>0</v>
      </c>
      <c r="AL54" s="246"/>
      <c r="AM54" s="78"/>
      <c r="AN54" s="79">
        <f>SUM(AN53)</f>
        <v>0</v>
      </c>
      <c r="AP54" s="246"/>
      <c r="AQ54" s="78"/>
      <c r="AR54" s="79">
        <f>SUM(AR53)</f>
        <v>0</v>
      </c>
      <c r="AT54" s="246"/>
      <c r="AU54" s="78"/>
      <c r="AV54" s="79">
        <f>SUM(AV53)</f>
        <v>0</v>
      </c>
      <c r="AW54" s="246"/>
      <c r="AX54" s="78"/>
      <c r="AY54" s="79">
        <f>SUM(AY53)</f>
        <v>0</v>
      </c>
      <c r="BA54" s="246"/>
      <c r="BB54" s="78"/>
      <c r="BC54" s="79">
        <f>SUM(BC53)</f>
        <v>0</v>
      </c>
      <c r="BE54" s="399"/>
      <c r="BF54" s="391"/>
      <c r="BG54" s="391"/>
      <c r="BH54" s="276">
        <f>SUM(BH32,BH41,BH45,BH48,BH51)</f>
        <v>0</v>
      </c>
    </row>
    <row r="55" spans="4:60" ht="17.25" customHeight="1" thickBot="1">
      <c r="D55" s="189" t="s">
        <v>44</v>
      </c>
      <c r="E55" s="190"/>
      <c r="F55" s="190"/>
      <c r="G55" s="190"/>
      <c r="H55" s="191">
        <f>SUM(H32,H41,H45,H48,H51,H54)+0.01</f>
        <v>0.01</v>
      </c>
      <c r="I55" s="10"/>
      <c r="J55" s="80"/>
      <c r="K55" s="6"/>
      <c r="L55" s="79">
        <f>SUM(L32,L41,L45,L48,L51,L54)+0.01</f>
        <v>0.01</v>
      </c>
      <c r="N55" s="80"/>
      <c r="O55" s="6"/>
      <c r="P55" s="79">
        <f>SUM(P32,P41,P45,P48,P51,P54)-0.01</f>
        <v>0</v>
      </c>
      <c r="R55" s="80"/>
      <c r="S55" s="6"/>
      <c r="T55" s="79">
        <f>SUM(T32,T41,T45,T48,T51,T54)-0.01</f>
        <v>0</v>
      </c>
      <c r="V55" s="80"/>
      <c r="W55" s="6"/>
      <c r="X55" s="79">
        <f>SUM(X32,X41,X45,X48,X51,X54)</f>
        <v>0</v>
      </c>
      <c r="Z55" s="80"/>
      <c r="AA55" s="6"/>
      <c r="AB55" s="79">
        <f>SUM(AB32,AB41,AB45,AB48,AB51,AB54)</f>
        <v>0</v>
      </c>
      <c r="AD55" s="80"/>
      <c r="AE55" s="6"/>
      <c r="AF55" s="79">
        <f>SUM(AF32,AF41,AF45,AF48,AF51,AF54)+0.01</f>
        <v>0.02</v>
      </c>
      <c r="AH55" s="247" t="e">
        <f>SUM(AH32,AH41,AH45,AH48,AH51,AH54)</f>
        <v>#DIV/0!</v>
      </c>
      <c r="AI55" s="79">
        <f>SUM(AI32,AI41,AI45,AI48,AI51,AI54)</f>
        <v>0.08</v>
      </c>
      <c r="AJ55" s="79">
        <f>SUM(AJ32,AJ41,AJ45,AJ48,AJ51,AJ54)</f>
        <v>-0.0112</v>
      </c>
      <c r="AK55" s="230"/>
      <c r="AL55" s="247" t="e">
        <f>SUM(AL32,AL41,AL45,AL48,AL51,AL54)</f>
        <v>#DIV/0!</v>
      </c>
      <c r="AM55" s="79">
        <f>SUM(AM32,AM41,AM45,AM48,AM51,AM54)</f>
        <v>0.08</v>
      </c>
      <c r="AN55" s="79">
        <f>SUM(AN32,AN41,AN45,AN48,AN51,AN54)</f>
        <v>-0.0112</v>
      </c>
      <c r="AP55" s="247" t="e">
        <f>SUM(AP32,AP41,AP45,AP48,AP51,AP54)</f>
        <v>#DIV/0!</v>
      </c>
      <c r="AQ55" s="79">
        <f>SUM(AQ32,AQ41,AQ45,AQ48,AQ51,AQ54)</f>
        <v>0.08</v>
      </c>
      <c r="AR55" s="79">
        <f>SUM(AR32,AR41,AR45,AR48,AR51,AR54)</f>
        <v>-0.0112</v>
      </c>
      <c r="AT55" s="247" t="e">
        <f aca="true" t="shared" si="9" ref="AT55:AY55">SUM(AT32,AT41,AT45,AT48,AT51,AT54)</f>
        <v>#DIV/0!</v>
      </c>
      <c r="AU55" s="79">
        <f t="shared" si="9"/>
        <v>0.08</v>
      </c>
      <c r="AV55" s="79">
        <f t="shared" si="9"/>
        <v>-0.0112</v>
      </c>
      <c r="AW55" s="247" t="e">
        <f t="shared" si="9"/>
        <v>#DIV/0!</v>
      </c>
      <c r="AX55" s="79">
        <f t="shared" si="9"/>
        <v>0.08</v>
      </c>
      <c r="AY55" s="79">
        <f t="shared" si="9"/>
        <v>-0.0112</v>
      </c>
      <c r="BA55" s="247" t="e">
        <f>SUM(BA32,BA41,BA45,BA48,BA51,BA54)</f>
        <v>#DIV/0!</v>
      </c>
      <c r="BB55" s="79">
        <f>SUM(BB32,BB41,BB45,BB48,BB51,BB54)</f>
        <v>0.08</v>
      </c>
      <c r="BC55" s="79">
        <f>SUM(BC32,BC41,BC45,BC48,BC51,BC54)</f>
        <v>-0.0112</v>
      </c>
      <c r="BE55" s="394"/>
      <c r="BF55" s="80"/>
      <c r="BG55" s="80"/>
      <c r="BH55" s="276">
        <f>SUM(BH32,BH41,BH45,BH48,BH51,BH54)</f>
        <v>0</v>
      </c>
    </row>
    <row r="56" spans="4:60" ht="18.75" customHeight="1" thickBot="1">
      <c r="D56" s="213" t="s">
        <v>45</v>
      </c>
      <c r="E56" s="81"/>
      <c r="F56" s="81"/>
      <c r="G56" s="81"/>
      <c r="H56" s="188">
        <f>SUM(H22,H55)</f>
        <v>0.01</v>
      </c>
      <c r="I56" s="83"/>
      <c r="J56" s="84"/>
      <c r="K56" s="81"/>
      <c r="L56" s="82">
        <f>SUM(L22,L55)</f>
        <v>0.01</v>
      </c>
      <c r="N56" s="84"/>
      <c r="O56" s="81"/>
      <c r="P56" s="82">
        <f>SUM(P22,P55)</f>
        <v>0</v>
      </c>
      <c r="R56" s="84"/>
      <c r="S56" s="81"/>
      <c r="T56" s="82">
        <f>SUM(T22,T55)</f>
        <v>0</v>
      </c>
      <c r="V56" s="84"/>
      <c r="W56" s="81"/>
      <c r="X56" s="82">
        <f>SUM(X22,X55)</f>
        <v>0</v>
      </c>
      <c r="Z56" s="84"/>
      <c r="AA56" s="81"/>
      <c r="AB56" s="82">
        <f>SUM(AB22,AB55)</f>
        <v>0</v>
      </c>
      <c r="AD56" s="84"/>
      <c r="AE56" s="81"/>
      <c r="AF56" s="82">
        <f>SUM(AF22,AF55)-0.01</f>
        <v>0.01</v>
      </c>
      <c r="AH56" s="84"/>
      <c r="AI56" s="81"/>
      <c r="AJ56" s="82">
        <f>SUM(AJ22,AJ55)</f>
        <v>-0.0112</v>
      </c>
      <c r="AK56" s="248"/>
      <c r="AL56" s="84"/>
      <c r="AM56" s="81"/>
      <c r="AN56" s="82">
        <f>SUM(AN22,AN55)+0.85</f>
        <v>0.8388</v>
      </c>
      <c r="AP56" s="84"/>
      <c r="AQ56" s="81"/>
      <c r="AR56" s="82">
        <f>SUM(AR22,AR55)+0.85</f>
        <v>0.8388</v>
      </c>
      <c r="AT56" s="84"/>
      <c r="AU56" s="81"/>
      <c r="AV56" s="82">
        <f>SUM(AV22,AV55)+0.85</f>
        <v>0.8388</v>
      </c>
      <c r="AW56" s="84"/>
      <c r="AX56" s="81"/>
      <c r="AY56" s="82">
        <f>SUM(AY22,AY55)+0.85</f>
        <v>0.8388</v>
      </c>
      <c r="BA56" s="84"/>
      <c r="BB56" s="81"/>
      <c r="BC56" s="82">
        <f>SUM(BC22,BC55)+0.85</f>
        <v>0.8388</v>
      </c>
      <c r="BE56" s="277"/>
      <c r="BF56" s="81"/>
      <c r="BG56" s="81"/>
      <c r="BH56" s="278">
        <f>BH22+BH55</f>
        <v>0</v>
      </c>
    </row>
    <row r="57" spans="4:60" ht="23.25" customHeight="1" thickBot="1">
      <c r="D57" s="167"/>
      <c r="E57" s="85"/>
      <c r="F57" s="85"/>
      <c r="G57" s="24"/>
      <c r="H57" s="24"/>
      <c r="I57" s="86"/>
      <c r="J57" s="86"/>
      <c r="K57" s="24"/>
      <c r="L57" s="24"/>
      <c r="N57" s="86"/>
      <c r="O57" s="24"/>
      <c r="P57" s="24"/>
      <c r="R57" s="86"/>
      <c r="S57" s="24"/>
      <c r="T57" s="24"/>
      <c r="V57" s="86"/>
      <c r="W57" s="24"/>
      <c r="X57" s="24"/>
      <c r="Z57" s="86"/>
      <c r="AA57" s="24"/>
      <c r="AB57" s="24"/>
      <c r="AD57" s="86"/>
      <c r="AE57" s="24"/>
      <c r="AF57" s="24"/>
      <c r="AH57" s="86"/>
      <c r="AI57" s="24"/>
      <c r="AJ57" s="24"/>
      <c r="AK57" s="230"/>
      <c r="AL57" s="86"/>
      <c r="AM57" s="24"/>
      <c r="AN57" s="24"/>
      <c r="AP57" s="86"/>
      <c r="AQ57" s="24"/>
      <c r="AR57" s="24"/>
      <c r="AT57" s="86"/>
      <c r="AU57" s="24"/>
      <c r="AV57" s="24"/>
      <c r="AW57" s="86"/>
      <c r="AX57" s="24"/>
      <c r="AY57" s="24"/>
      <c r="BA57" s="86"/>
      <c r="BB57" s="24"/>
      <c r="BC57" s="24"/>
      <c r="BE57" s="279"/>
      <c r="BF57" s="320"/>
      <c r="BG57" s="320"/>
      <c r="BH57" s="321"/>
    </row>
    <row r="58" spans="4:60" ht="17.25" customHeight="1" thickBot="1">
      <c r="D58" s="161"/>
      <c r="E58" s="183" t="s">
        <v>46</v>
      </c>
      <c r="F58" s="183"/>
      <c r="G58" s="193"/>
      <c r="H58" s="192"/>
      <c r="I58" s="89"/>
      <c r="J58" s="90"/>
      <c r="K58" s="87"/>
      <c r="L58" s="88"/>
      <c r="N58" s="90"/>
      <c r="O58" s="87"/>
      <c r="P58" s="88"/>
      <c r="R58" s="90"/>
      <c r="S58" s="87"/>
      <c r="T58" s="88">
        <v>1.0615309</v>
      </c>
      <c r="V58" s="90"/>
      <c r="W58" s="87"/>
      <c r="X58" s="88">
        <v>1</v>
      </c>
      <c r="Z58" s="90"/>
      <c r="AA58" s="87"/>
      <c r="AB58" s="88">
        <v>1</v>
      </c>
      <c r="AD58" s="90"/>
      <c r="AE58" s="87"/>
      <c r="AF58" s="88">
        <v>1</v>
      </c>
      <c r="AH58" s="90"/>
      <c r="AI58" s="87"/>
      <c r="AJ58" s="88">
        <v>1</v>
      </c>
      <c r="AL58" s="90"/>
      <c r="AM58" s="87"/>
      <c r="AN58" s="88">
        <v>1</v>
      </c>
      <c r="AP58" s="90"/>
      <c r="AQ58" s="87"/>
      <c r="AR58" s="88">
        <v>1</v>
      </c>
      <c r="AT58" s="90"/>
      <c r="AU58" s="87"/>
      <c r="AV58" s="88">
        <v>1</v>
      </c>
      <c r="AW58" s="90"/>
      <c r="AX58" s="87"/>
      <c r="AY58" s="88">
        <v>1</v>
      </c>
      <c r="BA58" s="90"/>
      <c r="BB58" s="87"/>
      <c r="BC58" s="88">
        <v>1</v>
      </c>
      <c r="BE58" s="323"/>
      <c r="BF58" s="324"/>
      <c r="BG58" s="324"/>
      <c r="BH58" s="325">
        <v>1.0457103</v>
      </c>
    </row>
    <row r="59" spans="4:60" ht="17.25" customHeight="1" thickBot="1">
      <c r="D59" s="194"/>
      <c r="E59" s="195" t="s">
        <v>47</v>
      </c>
      <c r="F59" s="195"/>
      <c r="G59" s="24"/>
      <c r="H59" s="91"/>
      <c r="I59" s="92"/>
      <c r="J59" s="92"/>
      <c r="K59" s="24"/>
      <c r="L59" s="91"/>
      <c r="N59" s="92"/>
      <c r="O59" s="24"/>
      <c r="P59" s="91"/>
      <c r="R59" s="92"/>
      <c r="S59" s="24"/>
      <c r="T59" s="91"/>
      <c r="V59" s="92"/>
      <c r="W59" s="24"/>
      <c r="X59" s="91"/>
      <c r="Z59" s="92"/>
      <c r="AA59" s="24"/>
      <c r="AB59" s="91"/>
      <c r="AD59" s="92"/>
      <c r="AE59" s="24"/>
      <c r="AF59" s="91"/>
      <c r="AH59" s="92"/>
      <c r="AI59" s="24"/>
      <c r="AJ59" s="91"/>
      <c r="AL59" s="92"/>
      <c r="AM59" s="24"/>
      <c r="AN59" s="91"/>
      <c r="AP59" s="92"/>
      <c r="AQ59" s="24"/>
      <c r="AR59" s="91"/>
      <c r="AT59" s="92"/>
      <c r="AU59" s="24"/>
      <c r="AV59" s="91"/>
      <c r="AW59" s="92"/>
      <c r="AX59" s="24"/>
      <c r="AY59" s="91"/>
      <c r="BA59" s="92"/>
      <c r="BB59" s="24"/>
      <c r="BC59" s="91"/>
      <c r="BE59" s="280"/>
      <c r="BF59" s="145"/>
      <c r="BG59" s="145"/>
      <c r="BH59" s="322"/>
    </row>
    <row r="60" spans="4:60" ht="15" customHeight="1">
      <c r="D60" s="168" t="s">
        <v>48</v>
      </c>
      <c r="E60" s="93"/>
      <c r="F60" s="93"/>
      <c r="G60" s="94"/>
      <c r="H60" s="95"/>
      <c r="I60" s="8"/>
      <c r="J60" s="96"/>
      <c r="K60" s="94"/>
      <c r="L60" s="95"/>
      <c r="N60" s="96"/>
      <c r="O60" s="94"/>
      <c r="P60" s="95"/>
      <c r="R60" s="96"/>
      <c r="S60" s="94"/>
      <c r="T60" s="95"/>
      <c r="V60" s="96"/>
      <c r="W60" s="94"/>
      <c r="X60" s="95"/>
      <c r="Z60" s="96"/>
      <c r="AA60" s="94"/>
      <c r="AB60" s="95"/>
      <c r="AD60" s="96"/>
      <c r="AE60" s="94"/>
      <c r="AF60" s="95"/>
      <c r="AH60" s="96"/>
      <c r="AI60" s="94"/>
      <c r="AJ60" s="95"/>
      <c r="AL60" s="96"/>
      <c r="AM60" s="94"/>
      <c r="AN60" s="95"/>
      <c r="AP60" s="96"/>
      <c r="AQ60" s="94"/>
      <c r="AR60" s="95"/>
      <c r="AT60" s="96"/>
      <c r="AU60" s="94"/>
      <c r="AV60" s="95"/>
      <c r="AW60" s="96"/>
      <c r="AX60" s="94"/>
      <c r="AY60" s="95"/>
      <c r="BA60" s="96"/>
      <c r="BB60" s="94"/>
      <c r="BC60" s="95"/>
      <c r="BE60" s="281"/>
      <c r="BF60" s="400"/>
      <c r="BG60" s="400"/>
      <c r="BH60" s="421"/>
    </row>
    <row r="61" spans="4:60" ht="15" customHeight="1">
      <c r="D61" s="430" t="s">
        <v>89</v>
      </c>
      <c r="E61" s="431"/>
      <c r="F61" s="431"/>
      <c r="G61" s="432"/>
      <c r="H61" s="95"/>
      <c r="I61" s="8"/>
      <c r="J61" s="433"/>
      <c r="K61" s="432"/>
      <c r="L61" s="95"/>
      <c r="N61" s="433"/>
      <c r="O61" s="432"/>
      <c r="P61" s="95"/>
      <c r="R61" s="433"/>
      <c r="S61" s="432"/>
      <c r="T61" s="95"/>
      <c r="V61" s="433"/>
      <c r="W61" s="432"/>
      <c r="X61" s="95"/>
      <c r="Z61" s="433"/>
      <c r="AA61" s="432"/>
      <c r="AB61" s="95"/>
      <c r="AD61" s="433"/>
      <c r="AE61" s="432"/>
      <c r="AF61" s="95"/>
      <c r="AH61" s="433"/>
      <c r="AI61" s="432"/>
      <c r="AJ61" s="95"/>
      <c r="AL61" s="433"/>
      <c r="AM61" s="432"/>
      <c r="AN61" s="95"/>
      <c r="AP61" s="433"/>
      <c r="AQ61" s="432"/>
      <c r="AR61" s="95"/>
      <c r="AT61" s="433"/>
      <c r="AU61" s="432"/>
      <c r="AV61" s="95"/>
      <c r="AW61" s="433"/>
      <c r="AX61" s="432"/>
      <c r="AY61" s="95"/>
      <c r="BA61" s="433"/>
      <c r="BB61" s="432"/>
      <c r="BC61" s="95"/>
      <c r="BE61" s="434"/>
      <c r="BF61" s="401"/>
      <c r="BG61" s="401"/>
      <c r="BH61" s="422"/>
    </row>
    <row r="62" spans="4:60" ht="15" customHeight="1">
      <c r="D62" s="169" t="s">
        <v>49</v>
      </c>
      <c r="E62" s="97"/>
      <c r="F62" s="97"/>
      <c r="G62" s="98"/>
      <c r="H62" s="9"/>
      <c r="I62" s="8"/>
      <c r="J62" s="99"/>
      <c r="K62" s="98"/>
      <c r="L62" s="9"/>
      <c r="N62" s="99"/>
      <c r="O62" s="98"/>
      <c r="P62" s="9"/>
      <c r="R62" s="99"/>
      <c r="S62" s="98"/>
      <c r="T62" s="9"/>
      <c r="V62" s="99"/>
      <c r="W62" s="98"/>
      <c r="X62" s="9"/>
      <c r="Z62" s="99"/>
      <c r="AA62" s="98"/>
      <c r="AB62" s="9"/>
      <c r="AD62" s="99"/>
      <c r="AE62" s="98"/>
      <c r="AF62" s="9"/>
      <c r="AH62" s="99"/>
      <c r="AI62" s="98"/>
      <c r="AJ62" s="9"/>
      <c r="AL62" s="99"/>
      <c r="AM62" s="98"/>
      <c r="AN62" s="9"/>
      <c r="AP62" s="99"/>
      <c r="AQ62" s="98"/>
      <c r="AR62" s="9"/>
      <c r="AT62" s="99"/>
      <c r="AU62" s="98"/>
      <c r="AV62" s="9"/>
      <c r="AW62" s="99"/>
      <c r="AX62" s="98"/>
      <c r="AY62" s="9"/>
      <c r="BA62" s="99"/>
      <c r="BB62" s="98"/>
      <c r="BC62" s="9"/>
      <c r="BE62" s="282"/>
      <c r="BF62" s="401"/>
      <c r="BG62" s="401"/>
      <c r="BH62" s="422"/>
    </row>
    <row r="63" spans="4:64" ht="15" customHeight="1">
      <c r="D63" s="426" t="s">
        <v>88</v>
      </c>
      <c r="E63" s="425"/>
      <c r="F63" s="101"/>
      <c r="G63" s="102"/>
      <c r="H63" s="103">
        <v>9991.5</v>
      </c>
      <c r="I63" s="8"/>
      <c r="J63" s="99"/>
      <c r="K63" s="102"/>
      <c r="L63" s="104">
        <f>9991.5+500</f>
        <v>10491.5</v>
      </c>
      <c r="N63" s="99"/>
      <c r="O63" s="102"/>
      <c r="P63" s="104">
        <f>L63</f>
        <v>10491.5</v>
      </c>
      <c r="R63" s="99"/>
      <c r="S63" s="102"/>
      <c r="T63" s="104">
        <f>P63*T58</f>
        <v>11137.05143735</v>
      </c>
      <c r="V63" s="99"/>
      <c r="W63" s="102"/>
      <c r="X63" s="104">
        <f>T63*X58</f>
        <v>11137.05143735</v>
      </c>
      <c r="Z63" s="99"/>
      <c r="AA63" s="102"/>
      <c r="AB63" s="104">
        <f>X63*AB58</f>
        <v>11137.05143735</v>
      </c>
      <c r="AD63" s="99"/>
      <c r="AE63" s="102"/>
      <c r="AF63" s="104">
        <f>AB63*AF58</f>
        <v>11137.05143735</v>
      </c>
      <c r="AH63" s="99"/>
      <c r="AI63" s="102"/>
      <c r="AJ63" s="104">
        <f>AF63*AJ58</f>
        <v>11137.05143735</v>
      </c>
      <c r="AL63" s="99"/>
      <c r="AM63" s="102"/>
      <c r="AN63" s="104">
        <f>(AJ63+2400+1900)*AN58</f>
        <v>15437.05143735</v>
      </c>
      <c r="AP63" s="99"/>
      <c r="AQ63" s="102"/>
      <c r="AR63" s="104">
        <f>AJ63</f>
        <v>11137.05143735</v>
      </c>
      <c r="AT63" s="99"/>
      <c r="AU63" s="102"/>
      <c r="AV63" s="104">
        <f>AR63</f>
        <v>11137.05143735</v>
      </c>
      <c r="AW63" s="99"/>
      <c r="AX63" s="102"/>
      <c r="AY63" s="104">
        <f>AN63</f>
        <v>15437.05143735</v>
      </c>
      <c r="BA63" s="99"/>
      <c r="BB63" s="102"/>
      <c r="BC63" s="104">
        <f>AY63*BC58</f>
        <v>15437.05143735</v>
      </c>
      <c r="BE63" s="282"/>
      <c r="BF63" s="402"/>
      <c r="BG63" s="402"/>
      <c r="BH63" s="427">
        <f>Equipamentos!E69</f>
        <v>0</v>
      </c>
      <c r="BJ63" s="454"/>
      <c r="BK63" s="454"/>
      <c r="BL63" s="454"/>
    </row>
    <row r="64" spans="4:64" ht="15" customHeight="1">
      <c r="D64" s="169" t="s">
        <v>84</v>
      </c>
      <c r="E64" s="97"/>
      <c r="F64" s="97"/>
      <c r="G64" s="98"/>
      <c r="H64" s="9"/>
      <c r="I64" s="8"/>
      <c r="J64" s="99"/>
      <c r="K64" s="98"/>
      <c r="L64" s="9"/>
      <c r="N64" s="99"/>
      <c r="O64" s="98"/>
      <c r="P64" s="9"/>
      <c r="R64" s="99"/>
      <c r="S64" s="98"/>
      <c r="T64" s="9"/>
      <c r="V64" s="99"/>
      <c r="W64" s="98"/>
      <c r="X64" s="9"/>
      <c r="Z64" s="99"/>
      <c r="AA64" s="98"/>
      <c r="AB64" s="9"/>
      <c r="AD64" s="99"/>
      <c r="AE64" s="98"/>
      <c r="AF64" s="9"/>
      <c r="AH64" s="99"/>
      <c r="AI64" s="98"/>
      <c r="AJ64" s="9"/>
      <c r="AL64" s="99"/>
      <c r="AM64" s="98"/>
      <c r="AN64" s="9"/>
      <c r="AP64" s="99"/>
      <c r="AQ64" s="98"/>
      <c r="AR64" s="9"/>
      <c r="AT64" s="99"/>
      <c r="AU64" s="98"/>
      <c r="AV64" s="9"/>
      <c r="AW64" s="99"/>
      <c r="AX64" s="98"/>
      <c r="AY64" s="9"/>
      <c r="BA64" s="99"/>
      <c r="BB64" s="98"/>
      <c r="BC64" s="9"/>
      <c r="BE64" s="282"/>
      <c r="BF64" s="401"/>
      <c r="BG64" s="401"/>
      <c r="BH64" s="422"/>
      <c r="BJ64" s="454"/>
      <c r="BK64" s="454"/>
      <c r="BL64" s="454"/>
    </row>
    <row r="65" spans="4:60" ht="15" customHeight="1">
      <c r="D65" s="169" t="s">
        <v>85</v>
      </c>
      <c r="E65" s="97"/>
      <c r="F65" s="97"/>
      <c r="G65" s="98"/>
      <c r="H65" s="9"/>
      <c r="I65" s="8"/>
      <c r="J65" s="99"/>
      <c r="K65" s="98"/>
      <c r="L65" s="9"/>
      <c r="N65" s="99"/>
      <c r="O65" s="98"/>
      <c r="P65" s="9"/>
      <c r="R65" s="99"/>
      <c r="S65" s="98"/>
      <c r="T65" s="9"/>
      <c r="V65" s="99"/>
      <c r="W65" s="98"/>
      <c r="X65" s="9"/>
      <c r="Z65" s="99"/>
      <c r="AA65" s="98"/>
      <c r="AB65" s="9"/>
      <c r="AD65" s="99"/>
      <c r="AE65" s="98"/>
      <c r="AF65" s="9"/>
      <c r="AH65" s="99"/>
      <c r="AI65" s="98"/>
      <c r="AJ65" s="9"/>
      <c r="AL65" s="99"/>
      <c r="AM65" s="98"/>
      <c r="AN65" s="9"/>
      <c r="AP65" s="99"/>
      <c r="AQ65" s="98"/>
      <c r="AR65" s="9"/>
      <c r="AT65" s="99"/>
      <c r="AU65" s="98"/>
      <c r="AV65" s="9"/>
      <c r="AW65" s="99"/>
      <c r="AX65" s="98"/>
      <c r="AY65" s="9"/>
      <c r="BA65" s="99"/>
      <c r="BB65" s="98"/>
      <c r="BC65" s="9"/>
      <c r="BE65" s="282"/>
      <c r="BF65" s="401"/>
      <c r="BG65" s="401"/>
      <c r="BH65" s="422"/>
    </row>
    <row r="66" spans="4:60" ht="15" customHeight="1">
      <c r="D66" s="170" t="s">
        <v>200</v>
      </c>
      <c r="E66" s="100"/>
      <c r="F66" s="100"/>
      <c r="G66" s="105"/>
      <c r="H66" s="106"/>
      <c r="I66" s="8"/>
      <c r="J66" s="107"/>
      <c r="K66" s="105"/>
      <c r="L66" s="106"/>
      <c r="N66" s="107"/>
      <c r="O66" s="105"/>
      <c r="P66" s="106"/>
      <c r="R66" s="107"/>
      <c r="S66" s="105"/>
      <c r="T66" s="106"/>
      <c r="V66" s="107"/>
      <c r="W66" s="105"/>
      <c r="X66" s="106"/>
      <c r="Z66" s="107"/>
      <c r="AA66" s="105"/>
      <c r="AB66" s="106"/>
      <c r="AD66" s="107"/>
      <c r="AE66" s="105"/>
      <c r="AF66" s="106"/>
      <c r="AH66" s="107"/>
      <c r="AI66" s="105"/>
      <c r="AJ66" s="106"/>
      <c r="AL66" s="107"/>
      <c r="AM66" s="105"/>
      <c r="AN66" s="106"/>
      <c r="AP66" s="107"/>
      <c r="AQ66" s="105"/>
      <c r="AR66" s="106"/>
      <c r="AT66" s="107"/>
      <c r="AU66" s="105"/>
      <c r="AV66" s="106"/>
      <c r="AW66" s="107"/>
      <c r="AX66" s="105"/>
      <c r="AY66" s="106"/>
      <c r="BA66" s="107"/>
      <c r="BB66" s="105"/>
      <c r="BC66" s="106"/>
      <c r="BE66" s="403"/>
      <c r="BF66" s="100"/>
      <c r="BG66" s="100"/>
      <c r="BH66" s="423"/>
    </row>
    <row r="67" spans="4:60" ht="15" customHeight="1" thickBot="1">
      <c r="D67" s="171" t="s">
        <v>86</v>
      </c>
      <c r="E67" s="108"/>
      <c r="F67" s="108"/>
      <c r="G67" s="109"/>
      <c r="H67" s="37">
        <v>10075.74</v>
      </c>
      <c r="I67" s="8"/>
      <c r="J67" s="110"/>
      <c r="K67" s="109"/>
      <c r="L67" s="37">
        <v>10075.74</v>
      </c>
      <c r="N67" s="110"/>
      <c r="O67" s="109"/>
      <c r="P67" s="37">
        <f>L67</f>
        <v>10075.74</v>
      </c>
      <c r="R67" s="110"/>
      <c r="S67" s="109"/>
      <c r="T67" s="37">
        <f>P67*T58</f>
        <v>10695.709350366</v>
      </c>
      <c r="V67" s="110"/>
      <c r="W67" s="109"/>
      <c r="X67" s="37">
        <f>T67*X58</f>
        <v>10695.709350366</v>
      </c>
      <c r="Z67" s="110"/>
      <c r="AA67" s="109"/>
      <c r="AB67" s="37">
        <f>X67*AB58</f>
        <v>10695.709350366</v>
      </c>
      <c r="AD67" s="110"/>
      <c r="AE67" s="109"/>
      <c r="AF67" s="37">
        <f>AB67*AF58</f>
        <v>10695.709350366</v>
      </c>
      <c r="AH67" s="110"/>
      <c r="AI67" s="109"/>
      <c r="AJ67" s="37">
        <f>AF67*AJ58</f>
        <v>10695.709350366</v>
      </c>
      <c r="AL67" s="110"/>
      <c r="AM67" s="109"/>
      <c r="AN67" s="37">
        <f>AJ67*AN58</f>
        <v>10695.709350366</v>
      </c>
      <c r="AP67" s="110"/>
      <c r="AQ67" s="109"/>
      <c r="AR67" s="37">
        <f>AN67*AR58</f>
        <v>10695.709350366</v>
      </c>
      <c r="AT67" s="110"/>
      <c r="AU67" s="109"/>
      <c r="AV67" s="37">
        <f>AR67</f>
        <v>10695.709350366</v>
      </c>
      <c r="AW67" s="110"/>
      <c r="AX67" s="109"/>
      <c r="AY67" s="37">
        <f>AR67*AY58</f>
        <v>10695.709350366</v>
      </c>
      <c r="BA67" s="110"/>
      <c r="BB67" s="109"/>
      <c r="BC67" s="37">
        <f>AY67*BC58</f>
        <v>10695.709350366</v>
      </c>
      <c r="BE67" s="283"/>
      <c r="BF67" s="404"/>
      <c r="BG67" s="404"/>
      <c r="BH67" s="424"/>
    </row>
    <row r="68" spans="4:60" ht="17.25" customHeight="1" thickBot="1">
      <c r="D68" s="214" t="s">
        <v>50</v>
      </c>
      <c r="E68" s="81"/>
      <c r="F68" s="81"/>
      <c r="G68" s="111">
        <f>SUM(G60:G67)</f>
        <v>0</v>
      </c>
      <c r="H68" s="82">
        <f>SUM(H60:H67)</f>
        <v>20067.239999999998</v>
      </c>
      <c r="I68" s="83"/>
      <c r="J68" s="84"/>
      <c r="K68" s="111">
        <f>SUM(K60:K67)</f>
        <v>0</v>
      </c>
      <c r="L68" s="82">
        <f>SUM(L60:L67)</f>
        <v>20567.239999999998</v>
      </c>
      <c r="N68" s="84"/>
      <c r="O68" s="111"/>
      <c r="P68" s="82">
        <f>SUM(P60:P67)</f>
        <v>20567.239999999998</v>
      </c>
      <c r="R68" s="84"/>
      <c r="S68" s="111"/>
      <c r="T68" s="82">
        <f>SUM(T60:T67)</f>
        <v>21832.760787715997</v>
      </c>
      <c r="V68" s="84"/>
      <c r="W68" s="111"/>
      <c r="X68" s="82">
        <f>SUM(X60:X67)</f>
        <v>21832.760787715997</v>
      </c>
      <c r="Z68" s="84"/>
      <c r="AA68" s="111"/>
      <c r="AB68" s="82">
        <f>SUM(AB60:AB67)</f>
        <v>21832.760787715997</v>
      </c>
      <c r="AD68" s="84"/>
      <c r="AE68" s="111"/>
      <c r="AF68" s="82">
        <f>SUM(AF60:AF67)</f>
        <v>21832.760787715997</v>
      </c>
      <c r="AH68" s="84"/>
      <c r="AI68" s="111"/>
      <c r="AJ68" s="82">
        <f>SUM(AJ60:AJ67)</f>
        <v>21832.760787715997</v>
      </c>
      <c r="AL68" s="84"/>
      <c r="AM68" s="111"/>
      <c r="AN68" s="82">
        <f>SUM(AN60:AN67)</f>
        <v>26132.760787715997</v>
      </c>
      <c r="AP68" s="84"/>
      <c r="AQ68" s="111"/>
      <c r="AR68" s="82">
        <f>SUM(AR60:AR67)</f>
        <v>21832.760787715997</v>
      </c>
      <c r="AT68" s="84"/>
      <c r="AU68" s="111"/>
      <c r="AV68" s="82">
        <f>SUM(AV60:AV67)</f>
        <v>21832.760787715997</v>
      </c>
      <c r="AW68" s="84"/>
      <c r="AX68" s="111"/>
      <c r="AY68" s="82">
        <f>SUM(AY60:AY67)</f>
        <v>26132.760787715997</v>
      </c>
      <c r="BA68" s="84"/>
      <c r="BB68" s="111"/>
      <c r="BC68" s="82">
        <f>SUM(BC60:BC67)</f>
        <v>26132.760787715997</v>
      </c>
      <c r="BE68" s="277"/>
      <c r="BF68" s="84"/>
      <c r="BG68" s="84"/>
      <c r="BH68" s="278">
        <f>SUM(BH60:BH67)</f>
        <v>0</v>
      </c>
    </row>
    <row r="69" spans="4:60" ht="9.75" customHeight="1" thickBot="1">
      <c r="D69" s="172"/>
      <c r="E69" s="112"/>
      <c r="F69" s="112"/>
      <c r="G69" s="113"/>
      <c r="H69" s="114"/>
      <c r="I69" s="18"/>
      <c r="J69" s="18"/>
      <c r="K69" s="113"/>
      <c r="L69" s="114"/>
      <c r="N69" s="18"/>
      <c r="O69" s="113"/>
      <c r="P69" s="114"/>
      <c r="R69" s="18"/>
      <c r="S69" s="113"/>
      <c r="T69" s="114"/>
      <c r="V69" s="18"/>
      <c r="W69" s="113"/>
      <c r="X69" s="114"/>
      <c r="Z69" s="18"/>
      <c r="AA69" s="113"/>
      <c r="AB69" s="114"/>
      <c r="AD69" s="18"/>
      <c r="AE69" s="113"/>
      <c r="AF69" s="114"/>
      <c r="AH69" s="18"/>
      <c r="AI69" s="113"/>
      <c r="AJ69" s="114"/>
      <c r="AL69" s="18"/>
      <c r="AM69" s="113"/>
      <c r="AN69" s="114"/>
      <c r="AP69" s="18"/>
      <c r="AQ69" s="113"/>
      <c r="AR69" s="114"/>
      <c r="AT69" s="18"/>
      <c r="AU69" s="113"/>
      <c r="AV69" s="114"/>
      <c r="AW69" s="18"/>
      <c r="AX69" s="113"/>
      <c r="AY69" s="114"/>
      <c r="BA69" s="18"/>
      <c r="BB69" s="113"/>
      <c r="BC69" s="114"/>
      <c r="BE69" s="284"/>
      <c r="BF69" s="113"/>
      <c r="BG69" s="113"/>
      <c r="BH69" s="285"/>
    </row>
    <row r="70" spans="4:60" ht="17.25" customHeight="1" thickBot="1">
      <c r="D70" s="197"/>
      <c r="E70" s="198" t="s">
        <v>51</v>
      </c>
      <c r="F70" s="198"/>
      <c r="G70" s="198"/>
      <c r="H70" s="196"/>
      <c r="I70" s="115"/>
      <c r="J70" s="46"/>
      <c r="K70" s="116"/>
      <c r="L70" s="88"/>
      <c r="N70" s="46"/>
      <c r="O70" s="116"/>
      <c r="P70" s="88"/>
      <c r="R70" s="46"/>
      <c r="S70" s="116"/>
      <c r="T70" s="88"/>
      <c r="V70" s="46"/>
      <c r="W70" s="116"/>
      <c r="X70" s="88"/>
      <c r="Z70" s="46"/>
      <c r="AA70" s="116"/>
      <c r="AB70" s="88"/>
      <c r="AD70" s="46"/>
      <c r="AE70" s="116"/>
      <c r="AF70" s="88"/>
      <c r="AH70" s="46"/>
      <c r="AI70" s="116"/>
      <c r="AJ70" s="88"/>
      <c r="AL70" s="46"/>
      <c r="AM70" s="116"/>
      <c r="AN70" s="88"/>
      <c r="AP70" s="46"/>
      <c r="AQ70" s="116"/>
      <c r="AR70" s="88"/>
      <c r="AT70" s="46"/>
      <c r="AU70" s="116"/>
      <c r="AV70" s="88"/>
      <c r="AW70" s="46"/>
      <c r="AX70" s="116"/>
      <c r="AY70" s="88"/>
      <c r="BA70" s="46"/>
      <c r="BB70" s="116"/>
      <c r="BC70" s="88"/>
      <c r="BE70" s="329"/>
      <c r="BF70" s="330"/>
      <c r="BG70" s="330"/>
      <c r="BH70" s="331"/>
    </row>
    <row r="71" spans="4:60" ht="16.5" customHeight="1" thickBot="1">
      <c r="D71" s="160"/>
      <c r="E71" s="199" t="s">
        <v>52</v>
      </c>
      <c r="F71" s="199"/>
      <c r="G71" s="199"/>
      <c r="H71" s="117"/>
      <c r="I71" s="118"/>
      <c r="J71" s="119"/>
      <c r="K71" s="120"/>
      <c r="L71" s="117"/>
      <c r="N71" s="119"/>
      <c r="O71" s="120"/>
      <c r="P71" s="117"/>
      <c r="R71" s="119"/>
      <c r="S71" s="120"/>
      <c r="T71" s="117"/>
      <c r="V71" s="119"/>
      <c r="W71" s="120"/>
      <c r="X71" s="117"/>
      <c r="Z71" s="119"/>
      <c r="AA71" s="120"/>
      <c r="AB71" s="117"/>
      <c r="AD71" s="119"/>
      <c r="AE71" s="120"/>
      <c r="AF71" s="117"/>
      <c r="AH71" s="119"/>
      <c r="AI71" s="120"/>
      <c r="AJ71" s="117"/>
      <c r="AL71" s="119"/>
      <c r="AM71" s="120"/>
      <c r="AN71" s="117"/>
      <c r="AP71" s="119"/>
      <c r="AQ71" s="120"/>
      <c r="AR71" s="117"/>
      <c r="AT71" s="119"/>
      <c r="AU71" s="120"/>
      <c r="AV71" s="117"/>
      <c r="AW71" s="119"/>
      <c r="AX71" s="120"/>
      <c r="AY71" s="117"/>
      <c r="BA71" s="119"/>
      <c r="BB71" s="120"/>
      <c r="BC71" s="117"/>
      <c r="BE71" s="326"/>
      <c r="BF71" s="327"/>
      <c r="BG71" s="327"/>
      <c r="BH71" s="328"/>
    </row>
    <row r="72" spans="4:60" ht="15" customHeight="1">
      <c r="D72" s="173" t="s">
        <v>53</v>
      </c>
      <c r="E72" s="97"/>
      <c r="F72" s="121"/>
      <c r="G72" s="97"/>
      <c r="H72" s="9">
        <v>0</v>
      </c>
      <c r="I72" s="8"/>
      <c r="J72" s="96"/>
      <c r="K72" s="97"/>
      <c r="L72" s="9">
        <v>0</v>
      </c>
      <c r="N72" s="96"/>
      <c r="O72" s="97"/>
      <c r="P72" s="9">
        <v>0</v>
      </c>
      <c r="R72" s="96"/>
      <c r="S72" s="97"/>
      <c r="T72" s="9">
        <v>0</v>
      </c>
      <c r="V72" s="96"/>
      <c r="W72" s="97"/>
      <c r="X72" s="9">
        <v>0</v>
      </c>
      <c r="Z72" s="96"/>
      <c r="AA72" s="97"/>
      <c r="AB72" s="9">
        <v>0</v>
      </c>
      <c r="AD72" s="96"/>
      <c r="AE72" s="97"/>
      <c r="AF72" s="9">
        <v>0</v>
      </c>
      <c r="AH72" s="96"/>
      <c r="AI72" s="97"/>
      <c r="AJ72" s="9">
        <v>0</v>
      </c>
      <c r="AL72" s="96"/>
      <c r="AM72" s="97"/>
      <c r="AN72" s="9">
        <v>0</v>
      </c>
      <c r="AP72" s="96"/>
      <c r="AQ72" s="97"/>
      <c r="AR72" s="9">
        <v>0</v>
      </c>
      <c r="AT72" s="96"/>
      <c r="AU72" s="97"/>
      <c r="AV72" s="9">
        <v>0</v>
      </c>
      <c r="AW72" s="96"/>
      <c r="AX72" s="97"/>
      <c r="AY72" s="9">
        <v>0</v>
      </c>
      <c r="BA72" s="96"/>
      <c r="BB72" s="97"/>
      <c r="BC72" s="9">
        <v>0</v>
      </c>
      <c r="BE72" s="436">
        <f>SUM(BE10:BE20)</f>
        <v>61</v>
      </c>
      <c r="BF72" s="121">
        <f>22*2</f>
        <v>44</v>
      </c>
      <c r="BG72" s="435">
        <v>4.3</v>
      </c>
      <c r="BH72" s="447"/>
    </row>
    <row r="73" spans="4:61" ht="15" customHeight="1" thickBot="1">
      <c r="D73" s="173" t="s">
        <v>93</v>
      </c>
      <c r="E73" s="97"/>
      <c r="F73" s="97"/>
      <c r="G73" s="97"/>
      <c r="H73" s="9">
        <v>0</v>
      </c>
      <c r="I73" s="8"/>
      <c r="J73" s="99"/>
      <c r="K73" s="97"/>
      <c r="L73" s="9">
        <v>0</v>
      </c>
      <c r="N73" s="99"/>
      <c r="O73" s="97"/>
      <c r="P73" s="9">
        <v>0</v>
      </c>
      <c r="R73" s="99"/>
      <c r="S73" s="97"/>
      <c r="T73" s="9">
        <v>0</v>
      </c>
      <c r="V73" s="99"/>
      <c r="W73" s="97"/>
      <c r="X73" s="9">
        <v>0</v>
      </c>
      <c r="Z73" s="99"/>
      <c r="AA73" s="97"/>
      <c r="AB73" s="9">
        <v>0</v>
      </c>
      <c r="AD73" s="99"/>
      <c r="AE73" s="97"/>
      <c r="AF73" s="9">
        <v>0</v>
      </c>
      <c r="AH73" s="99"/>
      <c r="AI73" s="97"/>
      <c r="AJ73" s="9">
        <v>0</v>
      </c>
      <c r="AL73" s="99"/>
      <c r="AM73" s="97"/>
      <c r="AN73" s="9">
        <v>0</v>
      </c>
      <c r="AP73" s="99"/>
      <c r="AQ73" s="97"/>
      <c r="AR73" s="9">
        <v>0</v>
      </c>
      <c r="AT73" s="99"/>
      <c r="AU73" s="97"/>
      <c r="AV73" s="9">
        <v>0</v>
      </c>
      <c r="AW73" s="99"/>
      <c r="AX73" s="97"/>
      <c r="AY73" s="9">
        <v>0</v>
      </c>
      <c r="BA73" s="99"/>
      <c r="BB73" s="97"/>
      <c r="BC73" s="9">
        <v>0</v>
      </c>
      <c r="BE73" s="437">
        <v>0.06</v>
      </c>
      <c r="BF73" s="97"/>
      <c r="BG73" s="97"/>
      <c r="BH73" s="438">
        <f>-SUM(BH10:BH20)*0.06</f>
        <v>0</v>
      </c>
      <c r="BI73" s="439"/>
    </row>
    <row r="74" spans="4:74" ht="18" customHeight="1" thickBot="1">
      <c r="D74" s="214" t="s">
        <v>54</v>
      </c>
      <c r="E74" s="123"/>
      <c r="F74" s="123"/>
      <c r="G74" s="123"/>
      <c r="H74" s="82">
        <v>0</v>
      </c>
      <c r="I74" s="83"/>
      <c r="J74" s="84"/>
      <c r="K74" s="123"/>
      <c r="L74" s="82">
        <v>0</v>
      </c>
      <c r="N74" s="84"/>
      <c r="O74" s="123"/>
      <c r="P74" s="82">
        <v>0</v>
      </c>
      <c r="R74" s="84"/>
      <c r="S74" s="123"/>
      <c r="T74" s="82">
        <v>0</v>
      </c>
      <c r="V74" s="84"/>
      <c r="W74" s="123"/>
      <c r="X74" s="82">
        <v>0</v>
      </c>
      <c r="Z74" s="84"/>
      <c r="AA74" s="123"/>
      <c r="AB74" s="82">
        <v>0</v>
      </c>
      <c r="AD74" s="84"/>
      <c r="AE74" s="123"/>
      <c r="AF74" s="82">
        <v>0</v>
      </c>
      <c r="AH74" s="84"/>
      <c r="AI74" s="123"/>
      <c r="AJ74" s="82">
        <v>0</v>
      </c>
      <c r="AL74" s="84"/>
      <c r="AM74" s="123"/>
      <c r="AN74" s="82">
        <v>0</v>
      </c>
      <c r="AP74" s="84"/>
      <c r="AQ74" s="123"/>
      <c r="AR74" s="82">
        <v>0</v>
      </c>
      <c r="AT74" s="84"/>
      <c r="AU74" s="123"/>
      <c r="AV74" s="82">
        <v>0</v>
      </c>
      <c r="AW74" s="84"/>
      <c r="AX74" s="123"/>
      <c r="AY74" s="82">
        <v>0</v>
      </c>
      <c r="BA74" s="84"/>
      <c r="BB74" s="123"/>
      <c r="BC74" s="82">
        <v>0</v>
      </c>
      <c r="BE74" s="277"/>
      <c r="BF74" s="123"/>
      <c r="BG74" s="123"/>
      <c r="BH74" s="278">
        <f>SUM(BH72:BH73)</f>
        <v>0</v>
      </c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</row>
    <row r="75" spans="4:60" ht="9.75" customHeight="1" thickBot="1">
      <c r="D75" s="174"/>
      <c r="E75" s="124"/>
      <c r="F75" s="124"/>
      <c r="G75" s="124"/>
      <c r="H75" s="125"/>
      <c r="I75" s="126"/>
      <c r="J75" s="126"/>
      <c r="K75" s="124"/>
      <c r="L75" s="125"/>
      <c r="N75" s="126"/>
      <c r="O75" s="124"/>
      <c r="P75" s="125"/>
      <c r="R75" s="126"/>
      <c r="S75" s="124"/>
      <c r="T75" s="125"/>
      <c r="V75" s="126"/>
      <c r="W75" s="124"/>
      <c r="X75" s="125"/>
      <c r="Z75" s="126"/>
      <c r="AA75" s="124"/>
      <c r="AB75" s="125"/>
      <c r="AD75" s="126"/>
      <c r="AE75" s="124"/>
      <c r="AF75" s="125"/>
      <c r="AH75" s="126"/>
      <c r="AI75" s="124"/>
      <c r="AJ75" s="125"/>
      <c r="AL75" s="126"/>
      <c r="AM75" s="124"/>
      <c r="AN75" s="125"/>
      <c r="AP75" s="126"/>
      <c r="AQ75" s="124"/>
      <c r="AR75" s="125"/>
      <c r="AT75" s="126"/>
      <c r="AU75" s="124"/>
      <c r="AV75" s="125"/>
      <c r="AW75" s="126"/>
      <c r="AX75" s="124"/>
      <c r="AY75" s="125"/>
      <c r="BA75" s="126"/>
      <c r="BB75" s="124"/>
      <c r="BC75" s="125"/>
      <c r="BE75" s="286"/>
      <c r="BF75" s="124"/>
      <c r="BG75" s="124"/>
      <c r="BH75" s="287"/>
    </row>
    <row r="76" spans="4:60" ht="13.5" thickBot="1">
      <c r="D76" s="206" t="s">
        <v>55</v>
      </c>
      <c r="E76" s="24"/>
      <c r="F76" s="24"/>
      <c r="G76" s="127">
        <f>100%-15.2%</f>
        <v>0.848</v>
      </c>
      <c r="H76" s="128">
        <f>SUM(H56+H68+H74)</f>
        <v>20067.249999999996</v>
      </c>
      <c r="I76" s="129"/>
      <c r="J76" s="130"/>
      <c r="K76" s="127">
        <f>100%-15.35%</f>
        <v>0.8465</v>
      </c>
      <c r="L76" s="128">
        <f>SUM(L56+L68+L74)</f>
        <v>20567.249999999996</v>
      </c>
      <c r="N76" s="130"/>
      <c r="O76" s="127"/>
      <c r="P76" s="128">
        <f>SUM(P56+P68+P74)</f>
        <v>20567.239999999998</v>
      </c>
      <c r="R76" s="130"/>
      <c r="S76" s="222"/>
      <c r="T76" s="223">
        <f>SUM(T56+T68+T74)</f>
        <v>21832.760787715997</v>
      </c>
      <c r="V76" s="130"/>
      <c r="W76" s="222"/>
      <c r="X76" s="226">
        <f>SUM(X56+X68+X74)</f>
        <v>21832.760787715997</v>
      </c>
      <c r="Z76" s="130"/>
      <c r="AA76" s="225"/>
      <c r="AB76" s="226">
        <f>SUM(AB56+AB68+AB74)</f>
        <v>21832.760787715997</v>
      </c>
      <c r="AD76" s="130"/>
      <c r="AE76" s="225"/>
      <c r="AF76" s="228">
        <f>SUM(AF56+AF68+AF74)</f>
        <v>21832.770787715996</v>
      </c>
      <c r="AH76" s="130"/>
      <c r="AI76" s="225"/>
      <c r="AJ76" s="228">
        <f>SUM(AJ56+AJ68+AJ74)</f>
        <v>21832.749587715996</v>
      </c>
      <c r="AL76" s="130"/>
      <c r="AM76" s="225"/>
      <c r="AN76" s="228">
        <f>SUM(AN56+AN68+AN74)</f>
        <v>26133.599587716</v>
      </c>
      <c r="AP76" s="130"/>
      <c r="AQ76" s="225"/>
      <c r="AR76" s="228">
        <f>SUM(AR56+AR68+AR74)</f>
        <v>21833.599587716</v>
      </c>
      <c r="AT76" s="130"/>
      <c r="AU76" s="225"/>
      <c r="AV76" s="228">
        <f>SUM(AV56+AV68+AV74)</f>
        <v>21833.599587716</v>
      </c>
      <c r="AW76" s="130"/>
      <c r="AX76" s="225"/>
      <c r="AY76" s="228">
        <f>SUM(AY56+AY68+AY74)</f>
        <v>26133.599587716</v>
      </c>
      <c r="BA76" s="130"/>
      <c r="BB76" s="225"/>
      <c r="BC76" s="228">
        <f>SUM(BC56+BC68+BC74)</f>
        <v>26133.599587716</v>
      </c>
      <c r="BE76" s="333"/>
      <c r="BF76" s="334"/>
      <c r="BG76" s="362"/>
      <c r="BH76" s="335"/>
    </row>
    <row r="77" spans="4:60" ht="15.75" customHeight="1" thickBot="1">
      <c r="D77" s="153"/>
      <c r="E77" s="154" t="s">
        <v>56</v>
      </c>
      <c r="F77" s="154"/>
      <c r="G77" s="200"/>
      <c r="H77" s="201">
        <f>SUM(H56+H68+H74)/84.8%*100%</f>
        <v>23664.209905660373</v>
      </c>
      <c r="I77" s="133"/>
      <c r="J77" s="129"/>
      <c r="K77" s="131"/>
      <c r="L77" s="132">
        <f>SUM(L56+L68+L74)/84.65%*100%</f>
        <v>24296.81039574719</v>
      </c>
      <c r="N77" s="129"/>
      <c r="O77" s="131"/>
      <c r="P77" s="132">
        <f>SUM(P56+P68+P74)/84.52%*100%</f>
        <v>24334.16942735447</v>
      </c>
      <c r="R77" s="129"/>
      <c r="S77" s="224"/>
      <c r="T77" s="162">
        <f>SUM(T56+T68+T74)/84.52%*100%</f>
        <v>25831.472772972076</v>
      </c>
      <c r="V77" s="129"/>
      <c r="W77" s="224"/>
      <c r="X77" s="163">
        <f>SUM(X56+X68+X74)/83.15%*100%</f>
        <v>26257.078517998794</v>
      </c>
      <c r="Z77" s="129"/>
      <c r="AA77" s="227"/>
      <c r="AB77" s="163">
        <f>SUM(AB56+AB68+AB74)/83.15%*100%</f>
        <v>26257.078517998794</v>
      </c>
      <c r="AD77" s="129"/>
      <c r="AE77" s="227"/>
      <c r="AF77" s="229">
        <f>SUM(AF56+AF68+AF74)/(1*0.8287)</f>
        <v>26345.807635713765</v>
      </c>
      <c r="AH77" s="129"/>
      <c r="AI77" s="227"/>
      <c r="AJ77" s="229">
        <f>SUM(AJ56+AJ68+AJ74)/(1*0.8287)</f>
        <v>26345.782053476527</v>
      </c>
      <c r="AL77" s="129"/>
      <c r="AM77" s="227"/>
      <c r="AN77" s="229">
        <f>SUM(AN56+AN68+AN74)/(1*0.8258)</f>
        <v>31646.40298827319</v>
      </c>
      <c r="AP77" s="129"/>
      <c r="AQ77" s="227"/>
      <c r="AR77" s="229">
        <f>SUM(AR56+AR68+AR74)/(1*0.8287)</f>
        <v>26346.807756384696</v>
      </c>
      <c r="AT77" s="129"/>
      <c r="AU77" s="227"/>
      <c r="AV77" s="229">
        <f>SUM(AV56+AV68+AV74)/(1*0.8287)</f>
        <v>26346.807756384696</v>
      </c>
      <c r="AW77" s="129"/>
      <c r="AX77" s="227"/>
      <c r="AY77" s="229">
        <f>SUM(AY56+AY68+AY74)/(1*0.8258)</f>
        <v>31646.40298827319</v>
      </c>
      <c r="BA77" s="129"/>
      <c r="BB77" s="227"/>
      <c r="BC77" s="229">
        <f>SUM(BC56+BC68+BC74)/(1*0.8258)</f>
        <v>31646.40298827319</v>
      </c>
      <c r="BE77" s="332"/>
      <c r="BF77" s="337"/>
      <c r="BG77" s="363"/>
      <c r="BH77" s="338"/>
    </row>
    <row r="78" spans="4:60" ht="17.25" customHeight="1" thickBot="1">
      <c r="D78" s="202"/>
      <c r="E78" s="203" t="s">
        <v>57</v>
      </c>
      <c r="F78" s="203"/>
      <c r="G78" s="134" t="s">
        <v>58</v>
      </c>
      <c r="H78" s="135"/>
      <c r="I78" s="136"/>
      <c r="J78" s="137"/>
      <c r="K78" s="134" t="s">
        <v>58</v>
      </c>
      <c r="L78" s="135"/>
      <c r="N78" s="137"/>
      <c r="O78" s="134" t="s">
        <v>58</v>
      </c>
      <c r="P78" s="135"/>
      <c r="R78" s="137"/>
      <c r="S78" s="134" t="s">
        <v>58</v>
      </c>
      <c r="T78" s="135"/>
      <c r="V78" s="137"/>
      <c r="W78" s="134" t="s">
        <v>58</v>
      </c>
      <c r="X78" s="135"/>
      <c r="Z78" s="137"/>
      <c r="AA78" s="134" t="s">
        <v>58</v>
      </c>
      <c r="AB78" s="135"/>
      <c r="AD78" s="137"/>
      <c r="AE78" s="134" t="s">
        <v>58</v>
      </c>
      <c r="AF78" s="135"/>
      <c r="AH78" s="137"/>
      <c r="AI78" s="134" t="s">
        <v>58</v>
      </c>
      <c r="AJ78" s="135"/>
      <c r="AL78" s="137"/>
      <c r="AM78" s="134" t="s">
        <v>58</v>
      </c>
      <c r="AN78" s="135"/>
      <c r="AP78" s="137"/>
      <c r="AQ78" s="134" t="s">
        <v>58</v>
      </c>
      <c r="AR78" s="135"/>
      <c r="AT78" s="137"/>
      <c r="AU78" s="134" t="s">
        <v>58</v>
      </c>
      <c r="AV78" s="135"/>
      <c r="AW78" s="137"/>
      <c r="AX78" s="134" t="s">
        <v>58</v>
      </c>
      <c r="AY78" s="135"/>
      <c r="BA78" s="137"/>
      <c r="BB78" s="134" t="s">
        <v>58</v>
      </c>
      <c r="BC78" s="135"/>
      <c r="BE78" s="407" t="s">
        <v>58</v>
      </c>
      <c r="BF78" s="406"/>
      <c r="BG78" s="406"/>
      <c r="BH78" s="336"/>
    </row>
    <row r="79" spans="4:64" ht="15" customHeight="1">
      <c r="D79" s="168"/>
      <c r="E79" s="93"/>
      <c r="F79" s="138"/>
      <c r="G79" s="139">
        <v>0.152</v>
      </c>
      <c r="H79" s="140">
        <f>H77*G79</f>
        <v>3596.9599056603765</v>
      </c>
      <c r="I79" s="141"/>
      <c r="J79" s="142"/>
      <c r="K79" s="139">
        <v>0.1535</v>
      </c>
      <c r="L79" s="140">
        <f>L77*K79</f>
        <v>3729.5603957471935</v>
      </c>
      <c r="N79" s="142"/>
      <c r="O79" s="139">
        <v>0.1548</v>
      </c>
      <c r="P79" s="140">
        <f>P77*O79</f>
        <v>3766.929427354472</v>
      </c>
      <c r="R79" s="142"/>
      <c r="S79" s="139">
        <v>0.1548</v>
      </c>
      <c r="T79" s="140">
        <f>T77*S79</f>
        <v>3998.7119852560772</v>
      </c>
      <c r="V79" s="142"/>
      <c r="W79" s="139">
        <v>0.1685</v>
      </c>
      <c r="X79" s="140">
        <f>X77*W79</f>
        <v>4424.317730282797</v>
      </c>
      <c r="Z79" s="142"/>
      <c r="AA79" s="139">
        <v>0.1685</v>
      </c>
      <c r="AB79" s="140">
        <f>AB77*AA79</f>
        <v>4424.317730282797</v>
      </c>
      <c r="AD79" s="142"/>
      <c r="AE79" s="139">
        <v>0.1713</v>
      </c>
      <c r="AF79" s="140">
        <f>AF77*AE79</f>
        <v>4513.036847997768</v>
      </c>
      <c r="AH79" s="142"/>
      <c r="AI79" s="139">
        <v>0.1713</v>
      </c>
      <c r="AJ79" s="140">
        <f>AJ77*AI79</f>
        <v>4513.03246576053</v>
      </c>
      <c r="AL79" s="142"/>
      <c r="AM79" s="139">
        <v>0.1742</v>
      </c>
      <c r="AN79" s="140">
        <f>AN77*AM79</f>
        <v>5512.803400557189</v>
      </c>
      <c r="AP79" s="142"/>
      <c r="AQ79" s="139">
        <v>0.1713</v>
      </c>
      <c r="AR79" s="140">
        <f>AR77*AQ79</f>
        <v>4513.208168668699</v>
      </c>
      <c r="AT79" s="142"/>
      <c r="AU79" s="139">
        <v>0.1713</v>
      </c>
      <c r="AV79" s="140">
        <f>AV77*AU79</f>
        <v>4513.208168668699</v>
      </c>
      <c r="AW79" s="142"/>
      <c r="AX79" s="139">
        <v>0.1742</v>
      </c>
      <c r="AY79" s="140">
        <f>AY77*AX79</f>
        <v>5512.803400557189</v>
      </c>
      <c r="BA79" s="142"/>
      <c r="BB79" s="139">
        <v>0.1742</v>
      </c>
      <c r="BC79" s="140">
        <f>BC77*BB79</f>
        <v>5512.803400557189</v>
      </c>
      <c r="BE79" s="408"/>
      <c r="BF79" s="405"/>
      <c r="BG79" s="405"/>
      <c r="BH79" s="288"/>
      <c r="BJ79" s="454"/>
      <c r="BK79" s="454"/>
      <c r="BL79" s="454"/>
    </row>
    <row r="80" spans="4:64" ht="15" customHeight="1">
      <c r="D80" s="169" t="s">
        <v>91</v>
      </c>
      <c r="E80" s="97"/>
      <c r="F80" s="143"/>
      <c r="G80" s="31"/>
      <c r="H80" s="9"/>
      <c r="I80" s="8"/>
      <c r="J80" s="99"/>
      <c r="K80" s="31"/>
      <c r="L80" s="9"/>
      <c r="N80" s="99"/>
      <c r="O80" s="31"/>
      <c r="P80" s="9"/>
      <c r="R80" s="99"/>
      <c r="S80" s="31"/>
      <c r="T80" s="9"/>
      <c r="V80" s="99"/>
      <c r="W80" s="31"/>
      <c r="X80" s="9"/>
      <c r="Z80" s="99"/>
      <c r="AA80" s="31"/>
      <c r="AB80" s="9"/>
      <c r="AD80" s="99"/>
      <c r="AE80" s="31"/>
      <c r="AF80" s="9"/>
      <c r="AH80" s="99"/>
      <c r="AI80" s="31"/>
      <c r="AJ80" s="9"/>
      <c r="AL80" s="99"/>
      <c r="AM80" s="31"/>
      <c r="AN80" s="9"/>
      <c r="AP80" s="99"/>
      <c r="AQ80" s="31"/>
      <c r="AR80" s="9"/>
      <c r="AT80" s="99"/>
      <c r="AU80" s="31"/>
      <c r="AV80" s="9"/>
      <c r="AW80" s="99"/>
      <c r="AX80" s="31"/>
      <c r="AY80" s="9"/>
      <c r="BA80" s="99"/>
      <c r="BB80" s="31"/>
      <c r="BC80" s="9"/>
      <c r="BE80" s="460"/>
      <c r="BF80" s="383"/>
      <c r="BG80" s="383"/>
      <c r="BH80" s="267">
        <f>BE80*BH85</f>
        <v>0</v>
      </c>
      <c r="BJ80" s="454"/>
      <c r="BK80" s="454"/>
      <c r="BL80" s="454"/>
    </row>
    <row r="81" spans="4:64" ht="15" customHeight="1">
      <c r="D81" s="169" t="s">
        <v>92</v>
      </c>
      <c r="E81" s="97"/>
      <c r="F81" s="144"/>
      <c r="G81" s="31"/>
      <c r="H81" s="9"/>
      <c r="I81" s="8"/>
      <c r="J81" s="99"/>
      <c r="K81" s="31"/>
      <c r="L81" s="9"/>
      <c r="N81" s="99"/>
      <c r="O81" s="31"/>
      <c r="P81" s="9"/>
      <c r="R81" s="99"/>
      <c r="S81" s="31"/>
      <c r="T81" s="9"/>
      <c r="V81" s="99"/>
      <c r="W81" s="31"/>
      <c r="X81" s="9"/>
      <c r="Z81" s="99"/>
      <c r="AA81" s="31"/>
      <c r="AB81" s="9"/>
      <c r="AD81" s="99"/>
      <c r="AE81" s="31"/>
      <c r="AF81" s="9"/>
      <c r="AH81" s="99"/>
      <c r="AI81" s="31"/>
      <c r="AJ81" s="9"/>
      <c r="AL81" s="99"/>
      <c r="AM81" s="31"/>
      <c r="AN81" s="9"/>
      <c r="AP81" s="99"/>
      <c r="AQ81" s="31"/>
      <c r="AR81" s="9"/>
      <c r="AT81" s="99"/>
      <c r="AU81" s="31"/>
      <c r="AV81" s="9"/>
      <c r="AW81" s="99"/>
      <c r="AX81" s="31"/>
      <c r="AY81" s="9"/>
      <c r="BA81" s="99"/>
      <c r="BB81" s="31"/>
      <c r="BC81" s="9"/>
      <c r="BE81" s="460"/>
      <c r="BF81" s="383"/>
      <c r="BG81" s="383"/>
      <c r="BH81" s="267">
        <f>BE81*BH85</f>
        <v>0</v>
      </c>
      <c r="BJ81" s="454"/>
      <c r="BK81" s="454"/>
      <c r="BL81" s="454"/>
    </row>
    <row r="82" spans="4:64" ht="15" customHeight="1" thickBot="1">
      <c r="D82" s="169" t="s">
        <v>90</v>
      </c>
      <c r="E82" s="97"/>
      <c r="F82" s="143"/>
      <c r="G82" s="31"/>
      <c r="H82" s="9"/>
      <c r="I82" s="8"/>
      <c r="J82" s="99"/>
      <c r="K82" s="31"/>
      <c r="L82" s="9"/>
      <c r="N82" s="99"/>
      <c r="O82" s="31"/>
      <c r="P82" s="9"/>
      <c r="R82" s="99"/>
      <c r="S82" s="31"/>
      <c r="T82" s="9"/>
      <c r="V82" s="99"/>
      <c r="W82" s="31"/>
      <c r="X82" s="9"/>
      <c r="Z82" s="99"/>
      <c r="AA82" s="31"/>
      <c r="AB82" s="9"/>
      <c r="AD82" s="99"/>
      <c r="AE82" s="31"/>
      <c r="AF82" s="9"/>
      <c r="AH82" s="99"/>
      <c r="AI82" s="31"/>
      <c r="AJ82" s="9"/>
      <c r="AL82" s="99"/>
      <c r="AM82" s="31"/>
      <c r="AN82" s="9"/>
      <c r="AP82" s="99"/>
      <c r="AQ82" s="31"/>
      <c r="AR82" s="9"/>
      <c r="AT82" s="99"/>
      <c r="AU82" s="31"/>
      <c r="AV82" s="9"/>
      <c r="AW82" s="99"/>
      <c r="AX82" s="31"/>
      <c r="AY82" s="9"/>
      <c r="BA82" s="99"/>
      <c r="BB82" s="31"/>
      <c r="BC82" s="9"/>
      <c r="BE82" s="459">
        <v>0.05</v>
      </c>
      <c r="BF82" s="383"/>
      <c r="BG82" s="383"/>
      <c r="BH82" s="267">
        <f>BE82*BH85</f>
        <v>0</v>
      </c>
      <c r="BJ82" s="454"/>
      <c r="BK82" s="454"/>
      <c r="BL82" s="454"/>
    </row>
    <row r="83" spans="4:60" ht="18" customHeight="1" thickBot="1">
      <c r="D83" s="214" t="s">
        <v>59</v>
      </c>
      <c r="E83" s="123"/>
      <c r="F83" s="123"/>
      <c r="G83" s="123"/>
      <c r="H83" s="188">
        <f>SUM(H79:H82)</f>
        <v>3596.9599056603765</v>
      </c>
      <c r="I83" s="83"/>
      <c r="J83" s="84"/>
      <c r="K83" s="146"/>
      <c r="L83" s="147">
        <f>SUM(L79:L82)</f>
        <v>3729.5603957471935</v>
      </c>
      <c r="N83" s="84"/>
      <c r="O83" s="146"/>
      <c r="P83" s="147">
        <f>SUM(P79:P82)</f>
        <v>3766.929427354472</v>
      </c>
      <c r="R83" s="84"/>
      <c r="S83" s="146"/>
      <c r="T83" s="147">
        <f>SUM(T79:T82)</f>
        <v>3998.7119852560772</v>
      </c>
      <c r="V83" s="84"/>
      <c r="W83" s="146"/>
      <c r="X83" s="147">
        <f>SUM(X79:X82)</f>
        <v>4424.317730282797</v>
      </c>
      <c r="Z83" s="84"/>
      <c r="AA83" s="146"/>
      <c r="AB83" s="147">
        <f>SUM(AB79:AB82)</f>
        <v>4424.317730282797</v>
      </c>
      <c r="AD83" s="84"/>
      <c r="AE83" s="146"/>
      <c r="AF83" s="147">
        <f>SUM(AF79:AF82)</f>
        <v>4513.036847997768</v>
      </c>
      <c r="AH83" s="84"/>
      <c r="AI83" s="146"/>
      <c r="AJ83" s="147">
        <f>SUM(AJ79:AJ82)</f>
        <v>4513.03246576053</v>
      </c>
      <c r="AL83" s="84"/>
      <c r="AM83" s="146"/>
      <c r="AN83" s="147">
        <f>SUM(AN79:AN82)</f>
        <v>5512.803400557189</v>
      </c>
      <c r="AP83" s="84"/>
      <c r="AQ83" s="146"/>
      <c r="AR83" s="147">
        <f>SUM(AR79:AR82)</f>
        <v>4513.208168668699</v>
      </c>
      <c r="AT83" s="84"/>
      <c r="AU83" s="146"/>
      <c r="AV83" s="147">
        <f>SUM(AV79:AV82)</f>
        <v>4513.208168668699</v>
      </c>
      <c r="AW83" s="84"/>
      <c r="AX83" s="146"/>
      <c r="AY83" s="147">
        <f>SUM(AY79:AY82)</f>
        <v>5512.803400557189</v>
      </c>
      <c r="BA83" s="84"/>
      <c r="BB83" s="146"/>
      <c r="BC83" s="147">
        <f>SUM(BC79:BC82)</f>
        <v>5512.803400557189</v>
      </c>
      <c r="BE83" s="277"/>
      <c r="BF83" s="146"/>
      <c r="BG83" s="146"/>
      <c r="BH83" s="289">
        <f>SUM(BH79:BH82)</f>
        <v>0</v>
      </c>
    </row>
    <row r="84" spans="4:60" ht="9.75" customHeight="1" thickBot="1">
      <c r="D84" s="215"/>
      <c r="E84" s="159"/>
      <c r="F84" s="159"/>
      <c r="G84" s="159"/>
      <c r="H84" s="159"/>
      <c r="I84" s="159"/>
      <c r="J84" s="159"/>
      <c r="K84" s="159"/>
      <c r="L84" s="159"/>
      <c r="M84" s="158"/>
      <c r="N84" s="159"/>
      <c r="O84" s="159"/>
      <c r="P84" s="159"/>
      <c r="Q84" s="158"/>
      <c r="R84" s="159"/>
      <c r="S84" s="159"/>
      <c r="T84" s="159"/>
      <c r="U84" s="158"/>
      <c r="V84" s="159"/>
      <c r="W84" s="159"/>
      <c r="X84" s="159"/>
      <c r="Y84" s="158"/>
      <c r="Z84" s="159"/>
      <c r="AA84" s="159"/>
      <c r="AB84" s="159"/>
      <c r="AD84" s="159"/>
      <c r="AE84" s="159"/>
      <c r="AF84" s="159"/>
      <c r="AH84" s="159"/>
      <c r="AI84" s="159"/>
      <c r="AJ84" s="159"/>
      <c r="AL84" s="159"/>
      <c r="AM84" s="159"/>
      <c r="AN84" s="159"/>
      <c r="AP84" s="159"/>
      <c r="AQ84" s="159"/>
      <c r="AR84" s="159"/>
      <c r="AT84" s="159"/>
      <c r="AU84" s="159"/>
      <c r="AV84" s="159"/>
      <c r="AW84" s="159"/>
      <c r="AX84" s="159"/>
      <c r="AY84" s="159"/>
      <c r="BA84" s="159"/>
      <c r="BB84" s="159"/>
      <c r="BC84" s="159"/>
      <c r="BE84" s="290"/>
      <c r="BF84" s="159"/>
      <c r="BG84" s="159"/>
      <c r="BH84" s="291"/>
    </row>
    <row r="85" spans="4:64" ht="18.75" customHeight="1" thickBot="1">
      <c r="D85" s="214" t="s">
        <v>60</v>
      </c>
      <c r="E85" s="123"/>
      <c r="F85" s="123"/>
      <c r="G85" s="123"/>
      <c r="H85" s="204">
        <f>SUM(H56+H68+H74+H83)-0.01</f>
        <v>23664.199905660374</v>
      </c>
      <c r="I85" s="149"/>
      <c r="J85" s="150"/>
      <c r="K85" s="123"/>
      <c r="L85" s="148">
        <f>SUM(L56+L68+L74+L83)</f>
        <v>24296.81039574719</v>
      </c>
      <c r="M85" s="151"/>
      <c r="N85" s="150"/>
      <c r="O85" s="123"/>
      <c r="P85" s="148">
        <f>SUM(P56+P68+P74+P83)</f>
        <v>24334.16942735447</v>
      </c>
      <c r="R85" s="150"/>
      <c r="S85" s="123"/>
      <c r="T85" s="148">
        <f>SUM(T56+T68+T74+T83)</f>
        <v>25831.472772972076</v>
      </c>
      <c r="V85" s="150"/>
      <c r="W85" s="123"/>
      <c r="X85" s="148">
        <f>SUM(X56+X68+X74+X83)</f>
        <v>26257.078517998794</v>
      </c>
      <c r="Z85" s="150"/>
      <c r="AA85" s="123"/>
      <c r="AB85" s="148">
        <f>SUM(AB56+AB68+AB74+AB83)</f>
        <v>26257.078517998794</v>
      </c>
      <c r="AD85" s="150"/>
      <c r="AE85" s="123"/>
      <c r="AF85" s="148">
        <f>SUM(AF56+AF68+AF74+AF83)+0.01</f>
        <v>26345.81763571376</v>
      </c>
      <c r="AH85" s="150"/>
      <c r="AI85" s="123"/>
      <c r="AJ85" s="148">
        <f>SUM(AJ56+AJ68+AJ74+AJ83)</f>
        <v>26345.782053476527</v>
      </c>
      <c r="AL85" s="150"/>
      <c r="AM85" s="123"/>
      <c r="AN85" s="148">
        <f>SUM(AN56+AN68+AN74+AN83)</f>
        <v>31646.40298827319</v>
      </c>
      <c r="AP85" s="150"/>
      <c r="AQ85" s="123"/>
      <c r="AR85" s="148">
        <f>SUM(AR56+AR68+AR74+AR83)</f>
        <v>26346.807756384696</v>
      </c>
      <c r="AT85" s="150"/>
      <c r="AU85" s="123"/>
      <c r="AV85" s="148">
        <f>SUM(AV56+AV68+AV74+AV83)</f>
        <v>26346.807756384696</v>
      </c>
      <c r="AW85" s="150"/>
      <c r="AX85" s="123"/>
      <c r="AY85" s="148">
        <f>SUM(AY56+AY68+AY74+AY83)</f>
        <v>31646.40298827319</v>
      </c>
      <c r="BA85" s="150"/>
      <c r="BB85" s="123"/>
      <c r="BC85" s="148">
        <f>SUM(BC56+BC68+BC74+BC83)</f>
        <v>31646.40298827319</v>
      </c>
      <c r="BE85" s="340"/>
      <c r="BF85" s="341"/>
      <c r="BG85" s="341"/>
      <c r="BH85" s="461">
        <f>SUM(BH56,BH68,BH74)/(1-SUM(BE80:BE82))</f>
        <v>0</v>
      </c>
      <c r="BJ85" s="376"/>
      <c r="BK85" s="376"/>
      <c r="BL85" s="376"/>
    </row>
    <row r="86" spans="4:60" ht="12.75">
      <c r="D86" s="219"/>
      <c r="E86" s="207"/>
      <c r="F86" s="207"/>
      <c r="G86" s="207"/>
      <c r="H86" s="207"/>
      <c r="I86" s="152"/>
      <c r="J86" s="152"/>
      <c r="K86" s="207"/>
      <c r="L86" s="207"/>
      <c r="M86" s="409"/>
      <c r="N86" s="152"/>
      <c r="O86" s="207"/>
      <c r="P86" s="207"/>
      <c r="Q86" s="207"/>
      <c r="R86" s="152"/>
      <c r="S86" s="207"/>
      <c r="T86" s="207"/>
      <c r="U86" s="207"/>
      <c r="V86" s="152"/>
      <c r="W86" s="207"/>
      <c r="X86" s="207"/>
      <c r="Y86" s="207"/>
      <c r="Z86" s="152"/>
      <c r="AA86" s="207"/>
      <c r="AB86" s="207"/>
      <c r="AC86" s="207"/>
      <c r="AD86" s="152"/>
      <c r="AE86" s="207"/>
      <c r="AF86" s="207"/>
      <c r="AG86" s="207"/>
      <c r="AH86" s="152"/>
      <c r="AI86" s="207"/>
      <c r="AJ86" s="207"/>
      <c r="AK86" s="207"/>
      <c r="AL86" s="152"/>
      <c r="AM86" s="207"/>
      <c r="AN86" s="207"/>
      <c r="AO86" s="207"/>
      <c r="AP86" s="152"/>
      <c r="AQ86" s="207"/>
      <c r="AR86" s="207"/>
      <c r="AS86" s="207"/>
      <c r="AT86" s="152"/>
      <c r="AU86" s="207"/>
      <c r="AV86" s="207"/>
      <c r="AW86" s="152"/>
      <c r="AX86" s="207"/>
      <c r="AY86" s="207"/>
      <c r="AZ86" s="207"/>
      <c r="BA86" s="152"/>
      <c r="BB86" s="207"/>
      <c r="BC86" s="207"/>
      <c r="BD86" s="207"/>
      <c r="BE86" s="410"/>
      <c r="BF86" s="411"/>
      <c r="BG86" s="411"/>
      <c r="BH86" s="411"/>
    </row>
    <row r="87" ht="12.75">
      <c r="AD87" s="1"/>
    </row>
    <row r="88" spans="4:40" ht="15.75">
      <c r="D88" s="486" t="s">
        <v>202</v>
      </c>
      <c r="AD88" s="1"/>
      <c r="AN88" t="e">
        <f>#REF!/#REF!</f>
        <v>#REF!</v>
      </c>
    </row>
    <row r="89" spans="4:64" ht="15.75">
      <c r="D89" s="486" t="s">
        <v>203</v>
      </c>
      <c r="AD89" s="1"/>
      <c r="BJ89" s="376"/>
      <c r="BK89" s="376"/>
      <c r="BL89" s="376"/>
    </row>
    <row r="90" spans="4:64" ht="15.75">
      <c r="D90" s="486"/>
      <c r="AD90" s="1"/>
      <c r="BJ90" s="376"/>
      <c r="BK90" s="376"/>
      <c r="BL90" s="376"/>
    </row>
    <row r="91" spans="4:64" ht="15.75">
      <c r="D91" s="486" t="s">
        <v>204</v>
      </c>
      <c r="E91" s="429"/>
      <c r="AD91" s="1"/>
      <c r="BJ91" s="376"/>
      <c r="BK91" s="376"/>
      <c r="BL91" s="376"/>
    </row>
    <row r="92" spans="30:64" ht="12.75">
      <c r="AD92" s="1"/>
      <c r="BJ92" s="376"/>
      <c r="BK92" s="376"/>
      <c r="BL92" s="376"/>
    </row>
    <row r="93" spans="4:64" ht="15.75">
      <c r="D93" s="486" t="s">
        <v>205</v>
      </c>
      <c r="AD93" s="1"/>
      <c r="BJ93" s="376"/>
      <c r="BK93" s="376"/>
      <c r="BL93" s="376"/>
    </row>
    <row r="94" spans="30:64" ht="12.75">
      <c r="AD94" s="1"/>
      <c r="BL94" s="376"/>
    </row>
    <row r="95" ht="12.75">
      <c r="AD95" s="1"/>
    </row>
    <row r="96" ht="12.75">
      <c r="AD96" s="1"/>
    </row>
    <row r="97" ht="12.75">
      <c r="AD97" s="1"/>
    </row>
    <row r="99" ht="12.75">
      <c r="AM99">
        <f>287620.6-238010.48</f>
        <v>49610.119999999966</v>
      </c>
    </row>
  </sheetData>
  <sheetProtection selectLockedCells="1" selectUnlockedCells="1"/>
  <mergeCells count="2">
    <mergeCell ref="AW2:AY2"/>
    <mergeCell ref="BE5:BH5"/>
  </mergeCells>
  <printOptions horizontalCentered="1"/>
  <pageMargins left="0.1968503937007874" right="0.1968503937007874" top="0.5905511811023623" bottom="0.3937007874015748" header="0" footer="0"/>
  <pageSetup fitToHeight="2" fitToWidth="1" horizontalDpi="600" verticalDpi="600" orientation="portrait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showGridLines="0" zoomScalePageLayoutView="0" workbookViewId="0" topLeftCell="A63">
      <selection activeCell="C80" sqref="C80"/>
    </sheetView>
  </sheetViews>
  <sheetFormatPr defaultColWidth="9.140625" defaultRowHeight="12.75"/>
  <cols>
    <col min="2" max="2" width="26.140625" style="0" customWidth="1"/>
    <col min="3" max="3" width="22.28125" style="0" customWidth="1"/>
    <col min="4" max="4" width="18.28125" style="0" customWidth="1"/>
    <col min="5" max="5" width="17.421875" style="0" customWidth="1"/>
  </cols>
  <sheetData>
    <row r="1" spans="1:5" ht="18" customHeight="1">
      <c r="A1" s="466" t="s">
        <v>94</v>
      </c>
      <c r="B1" s="467"/>
      <c r="C1" s="467"/>
      <c r="D1" s="467"/>
      <c r="E1" s="468"/>
    </row>
    <row r="2" spans="1:5" ht="27.75" customHeight="1">
      <c r="A2" s="469" t="s">
        <v>95</v>
      </c>
      <c r="B2" s="470"/>
      <c r="C2" s="470"/>
      <c r="D2" s="470"/>
      <c r="E2" s="471"/>
    </row>
    <row r="3" spans="1:5" ht="45">
      <c r="A3" s="441" t="s">
        <v>187</v>
      </c>
      <c r="B3" s="440" t="s">
        <v>96</v>
      </c>
      <c r="C3" s="441" t="s">
        <v>97</v>
      </c>
      <c r="D3" s="440" t="s">
        <v>98</v>
      </c>
      <c r="E3" s="440" t="s">
        <v>99</v>
      </c>
    </row>
    <row r="4" spans="1:5" ht="28.5">
      <c r="A4" s="453">
        <v>1</v>
      </c>
      <c r="B4" s="452" t="s">
        <v>100</v>
      </c>
      <c r="C4" s="442" t="s">
        <v>101</v>
      </c>
      <c r="D4" s="451"/>
      <c r="E4" s="451"/>
    </row>
    <row r="5" spans="1:5" ht="14.25">
      <c r="A5" s="453">
        <v>2</v>
      </c>
      <c r="B5" s="452" t="s">
        <v>102</v>
      </c>
      <c r="C5" s="442" t="s">
        <v>103</v>
      </c>
      <c r="D5" s="451"/>
      <c r="E5" s="451"/>
    </row>
    <row r="6" spans="1:5" ht="28.5">
      <c r="A6" s="453">
        <v>3</v>
      </c>
      <c r="B6" s="452" t="s">
        <v>104</v>
      </c>
      <c r="C6" s="442" t="s">
        <v>105</v>
      </c>
      <c r="D6" s="451"/>
      <c r="E6" s="451"/>
    </row>
    <row r="7" spans="1:5" ht="28.5">
      <c r="A7" s="453">
        <v>4</v>
      </c>
      <c r="B7" s="452" t="s">
        <v>106</v>
      </c>
      <c r="C7" s="442" t="s">
        <v>105</v>
      </c>
      <c r="D7" s="451"/>
      <c r="E7" s="451"/>
    </row>
    <row r="8" spans="1:5" ht="42.75">
      <c r="A8" s="453">
        <v>5</v>
      </c>
      <c r="B8" s="452" t="s">
        <v>107</v>
      </c>
      <c r="C8" s="442" t="s">
        <v>108</v>
      </c>
      <c r="D8" s="451"/>
      <c r="E8" s="451"/>
    </row>
    <row r="9" spans="1:5" ht="28.5">
      <c r="A9" s="453">
        <v>6</v>
      </c>
      <c r="B9" s="452" t="s">
        <v>109</v>
      </c>
      <c r="C9" s="442" t="s">
        <v>103</v>
      </c>
      <c r="D9" s="451"/>
      <c r="E9" s="451"/>
    </row>
    <row r="10" spans="1:5" ht="28.5">
      <c r="A10" s="453">
        <v>7</v>
      </c>
      <c r="B10" s="452" t="s">
        <v>110</v>
      </c>
      <c r="C10" s="442" t="s">
        <v>103</v>
      </c>
      <c r="D10" s="451"/>
      <c r="E10" s="451"/>
    </row>
    <row r="11" spans="1:5" ht="28.5">
      <c r="A11" s="453">
        <v>8</v>
      </c>
      <c r="B11" s="452" t="s">
        <v>111</v>
      </c>
      <c r="C11" s="442" t="s">
        <v>101</v>
      </c>
      <c r="D11" s="451"/>
      <c r="E11" s="451"/>
    </row>
    <row r="12" spans="1:5" ht="28.5">
      <c r="A12" s="453">
        <v>9</v>
      </c>
      <c r="B12" s="452" t="s">
        <v>112</v>
      </c>
      <c r="C12" s="442" t="s">
        <v>113</v>
      </c>
      <c r="D12" s="451"/>
      <c r="E12" s="451"/>
    </row>
    <row r="13" spans="1:5" ht="28.5">
      <c r="A13" s="453">
        <v>10</v>
      </c>
      <c r="B13" s="452" t="s">
        <v>114</v>
      </c>
      <c r="C13" s="442" t="s">
        <v>115</v>
      </c>
      <c r="D13" s="451"/>
      <c r="E13" s="451"/>
    </row>
    <row r="14" spans="1:5" ht="71.25">
      <c r="A14" s="453">
        <v>11</v>
      </c>
      <c r="B14" s="452" t="s">
        <v>116</v>
      </c>
      <c r="C14" s="442" t="s">
        <v>117</v>
      </c>
      <c r="D14" s="451"/>
      <c r="E14" s="451"/>
    </row>
    <row r="15" spans="1:5" ht="14.25">
      <c r="A15" s="453">
        <v>12</v>
      </c>
      <c r="B15" s="452" t="s">
        <v>118</v>
      </c>
      <c r="C15" s="442" t="s">
        <v>119</v>
      </c>
      <c r="D15" s="451"/>
      <c r="E15" s="451"/>
    </row>
    <row r="16" spans="1:5" ht="42.75">
      <c r="A16" s="453">
        <v>13</v>
      </c>
      <c r="B16" s="452" t="s">
        <v>120</v>
      </c>
      <c r="C16" s="442" t="s">
        <v>121</v>
      </c>
      <c r="D16" s="451"/>
      <c r="E16" s="451"/>
    </row>
    <row r="17" spans="1:5" ht="14.25">
      <c r="A17" s="453">
        <v>14</v>
      </c>
      <c r="B17" s="452" t="s">
        <v>122</v>
      </c>
      <c r="C17" s="442" t="s">
        <v>113</v>
      </c>
      <c r="D17" s="451"/>
      <c r="E17" s="451"/>
    </row>
    <row r="18" spans="1:5" ht="28.5">
      <c r="A18" s="453">
        <v>15</v>
      </c>
      <c r="B18" s="452" t="s">
        <v>123</v>
      </c>
      <c r="C18" s="442" t="s">
        <v>113</v>
      </c>
      <c r="D18" s="451"/>
      <c r="E18" s="451"/>
    </row>
    <row r="19" spans="1:5" ht="42.75">
      <c r="A19" s="453">
        <v>16</v>
      </c>
      <c r="B19" s="452" t="s">
        <v>124</v>
      </c>
      <c r="C19" s="442" t="s">
        <v>113</v>
      </c>
      <c r="D19" s="451"/>
      <c r="E19" s="451"/>
    </row>
    <row r="20" spans="1:5" ht="28.5">
      <c r="A20" s="453">
        <v>17</v>
      </c>
      <c r="B20" s="452" t="s">
        <v>125</v>
      </c>
      <c r="C20" s="442" t="s">
        <v>126</v>
      </c>
      <c r="D20" s="451"/>
      <c r="E20" s="451"/>
    </row>
    <row r="21" spans="1:5" ht="28.5">
      <c r="A21" s="453">
        <v>18</v>
      </c>
      <c r="B21" s="452" t="s">
        <v>127</v>
      </c>
      <c r="C21" s="442" t="s">
        <v>115</v>
      </c>
      <c r="D21" s="451"/>
      <c r="E21" s="451"/>
    </row>
    <row r="22" spans="1:5" ht="14.25">
      <c r="A22" s="453">
        <v>19</v>
      </c>
      <c r="B22" s="452" t="s">
        <v>128</v>
      </c>
      <c r="C22" s="442" t="s">
        <v>113</v>
      </c>
      <c r="D22" s="451"/>
      <c r="E22" s="451"/>
    </row>
    <row r="23" spans="1:5" ht="28.5">
      <c r="A23" s="453">
        <v>20</v>
      </c>
      <c r="B23" s="452" t="s">
        <v>129</v>
      </c>
      <c r="C23" s="442" t="s">
        <v>119</v>
      </c>
      <c r="D23" s="451"/>
      <c r="E23" s="451"/>
    </row>
    <row r="24" spans="1:5" ht="14.25">
      <c r="A24" s="453">
        <v>21</v>
      </c>
      <c r="B24" s="452" t="s">
        <v>130</v>
      </c>
      <c r="C24" s="442" t="s">
        <v>115</v>
      </c>
      <c r="D24" s="451"/>
      <c r="E24" s="451"/>
    </row>
    <row r="25" spans="1:5" ht="28.5">
      <c r="A25" s="453">
        <v>22</v>
      </c>
      <c r="B25" s="452" t="s">
        <v>131</v>
      </c>
      <c r="C25" s="442" t="s">
        <v>119</v>
      </c>
      <c r="D25" s="451"/>
      <c r="E25" s="451"/>
    </row>
    <row r="26" spans="1:5" ht="14.25">
      <c r="A26" s="453">
        <v>23</v>
      </c>
      <c r="B26" s="452" t="s">
        <v>132</v>
      </c>
      <c r="C26" s="442" t="s">
        <v>103</v>
      </c>
      <c r="D26" s="451"/>
      <c r="E26" s="451"/>
    </row>
    <row r="27" spans="1:5" ht="99.75">
      <c r="A27" s="453">
        <v>24</v>
      </c>
      <c r="B27" s="452" t="s">
        <v>133</v>
      </c>
      <c r="C27" s="442" t="s">
        <v>119</v>
      </c>
      <c r="D27" s="451"/>
      <c r="E27" s="451"/>
    </row>
    <row r="28" spans="1:5" ht="28.5">
      <c r="A28" s="453">
        <v>25</v>
      </c>
      <c r="B28" s="452" t="s">
        <v>134</v>
      </c>
      <c r="C28" s="442" t="s">
        <v>135</v>
      </c>
      <c r="D28" s="451"/>
      <c r="E28" s="451"/>
    </row>
    <row r="29" spans="1:5" ht="28.5">
      <c r="A29" s="453">
        <v>26</v>
      </c>
      <c r="B29" s="452" t="s">
        <v>136</v>
      </c>
      <c r="C29" s="442" t="s">
        <v>119</v>
      </c>
      <c r="D29" s="451"/>
      <c r="E29" s="451"/>
    </row>
    <row r="30" spans="1:5" ht="57">
      <c r="A30" s="453">
        <v>27</v>
      </c>
      <c r="B30" s="452" t="s">
        <v>137</v>
      </c>
      <c r="C30" s="442" t="s">
        <v>138</v>
      </c>
      <c r="D30" s="451"/>
      <c r="E30" s="451"/>
    </row>
    <row r="31" spans="1:5" ht="57">
      <c r="A31" s="453">
        <v>28</v>
      </c>
      <c r="B31" s="452" t="s">
        <v>139</v>
      </c>
      <c r="C31" s="442" t="s">
        <v>113</v>
      </c>
      <c r="D31" s="451"/>
      <c r="E31" s="451"/>
    </row>
    <row r="32" spans="1:5" ht="71.25">
      <c r="A32" s="453">
        <v>29</v>
      </c>
      <c r="B32" s="452" t="s">
        <v>140</v>
      </c>
      <c r="C32" s="442" t="s">
        <v>138</v>
      </c>
      <c r="D32" s="451"/>
      <c r="E32" s="451"/>
    </row>
    <row r="33" spans="1:5" ht="28.5">
      <c r="A33" s="453">
        <v>30</v>
      </c>
      <c r="B33" s="452" t="s">
        <v>141</v>
      </c>
      <c r="C33" s="442" t="s">
        <v>126</v>
      </c>
      <c r="D33" s="451"/>
      <c r="E33" s="451"/>
    </row>
    <row r="34" spans="1:5" ht="42.75">
      <c r="A34" s="453">
        <v>31</v>
      </c>
      <c r="B34" s="452" t="s">
        <v>142</v>
      </c>
      <c r="C34" s="442" t="s">
        <v>143</v>
      </c>
      <c r="D34" s="451"/>
      <c r="E34" s="451"/>
    </row>
    <row r="35" spans="1:5" ht="28.5">
      <c r="A35" s="453">
        <v>32</v>
      </c>
      <c r="B35" s="452" t="s">
        <v>144</v>
      </c>
      <c r="C35" s="442" t="s">
        <v>115</v>
      </c>
      <c r="D35" s="451"/>
      <c r="E35" s="451"/>
    </row>
    <row r="36" spans="1:5" ht="14.25">
      <c r="A36" s="453">
        <v>33</v>
      </c>
      <c r="B36" s="452" t="s">
        <v>145</v>
      </c>
      <c r="C36" s="442" t="s">
        <v>113</v>
      </c>
      <c r="D36" s="451"/>
      <c r="E36" s="451"/>
    </row>
    <row r="37" spans="1:5" ht="14.25" customHeight="1">
      <c r="A37" s="475">
        <v>34</v>
      </c>
      <c r="B37" s="481" t="s">
        <v>146</v>
      </c>
      <c r="C37" s="482" t="s">
        <v>147</v>
      </c>
      <c r="D37" s="483"/>
      <c r="E37" s="483"/>
    </row>
    <row r="38" spans="1:5" ht="14.25" customHeight="1">
      <c r="A38" s="476"/>
      <c r="B38" s="481"/>
      <c r="C38" s="482"/>
      <c r="D38" s="484"/>
      <c r="E38" s="484"/>
    </row>
    <row r="39" spans="1:5" ht="135.75" customHeight="1">
      <c r="A39" s="477"/>
      <c r="B39" s="481"/>
      <c r="C39" s="482"/>
      <c r="D39" s="485"/>
      <c r="E39" s="485"/>
    </row>
    <row r="40" spans="1:5" ht="14.25">
      <c r="A40" s="453">
        <v>35</v>
      </c>
      <c r="B40" s="452" t="s">
        <v>148</v>
      </c>
      <c r="C40" s="442" t="s">
        <v>103</v>
      </c>
      <c r="D40" s="451"/>
      <c r="E40" s="451"/>
    </row>
    <row r="41" spans="1:5" ht="14.25">
      <c r="A41" s="453">
        <v>36</v>
      </c>
      <c r="B41" s="452" t="s">
        <v>149</v>
      </c>
      <c r="C41" s="442" t="s">
        <v>103</v>
      </c>
      <c r="D41" s="451"/>
      <c r="E41" s="451"/>
    </row>
    <row r="42" spans="1:5" ht="14.25">
      <c r="A42" s="453">
        <v>37</v>
      </c>
      <c r="B42" s="452" t="s">
        <v>150</v>
      </c>
      <c r="C42" s="442" t="s">
        <v>103</v>
      </c>
      <c r="D42" s="451"/>
      <c r="E42" s="451"/>
    </row>
    <row r="43" spans="1:5" ht="28.5">
      <c r="A43" s="453">
        <v>38</v>
      </c>
      <c r="B43" s="452" t="s">
        <v>151</v>
      </c>
      <c r="C43" s="442" t="s">
        <v>103</v>
      </c>
      <c r="D43" s="451"/>
      <c r="E43" s="451"/>
    </row>
    <row r="44" spans="1:5" ht="28.5">
      <c r="A44" s="453">
        <v>39</v>
      </c>
      <c r="B44" s="452" t="s">
        <v>152</v>
      </c>
      <c r="C44" s="442" t="s">
        <v>103</v>
      </c>
      <c r="D44" s="451"/>
      <c r="E44" s="451"/>
    </row>
    <row r="45" spans="1:5" ht="57">
      <c r="A45" s="453">
        <v>40</v>
      </c>
      <c r="B45" s="452" t="s">
        <v>153</v>
      </c>
      <c r="C45" s="442" t="s">
        <v>115</v>
      </c>
      <c r="D45" s="451"/>
      <c r="E45" s="451"/>
    </row>
    <row r="46" spans="1:5" ht="28.5">
      <c r="A46" s="453">
        <v>41</v>
      </c>
      <c r="B46" s="452" t="s">
        <v>154</v>
      </c>
      <c r="C46" s="442" t="s">
        <v>115</v>
      </c>
      <c r="D46" s="451"/>
      <c r="E46" s="451"/>
    </row>
    <row r="47" spans="1:5" ht="28.5">
      <c r="A47" s="453">
        <v>42</v>
      </c>
      <c r="B47" s="452" t="s">
        <v>155</v>
      </c>
      <c r="C47" s="442" t="s">
        <v>113</v>
      </c>
      <c r="D47" s="451"/>
      <c r="E47" s="451"/>
    </row>
    <row r="48" spans="1:5" ht="28.5">
      <c r="A48" s="453">
        <v>43</v>
      </c>
      <c r="B48" s="452" t="s">
        <v>156</v>
      </c>
      <c r="C48" s="442" t="s">
        <v>135</v>
      </c>
      <c r="D48" s="451"/>
      <c r="E48" s="451"/>
    </row>
    <row r="49" spans="1:5" ht="42.75">
      <c r="A49" s="453">
        <v>44</v>
      </c>
      <c r="B49" s="452" t="s">
        <v>157</v>
      </c>
      <c r="C49" s="442" t="s">
        <v>113</v>
      </c>
      <c r="D49" s="451"/>
      <c r="E49" s="451"/>
    </row>
    <row r="50" spans="1:5" ht="28.5">
      <c r="A50" s="453">
        <v>45</v>
      </c>
      <c r="B50" s="452" t="s">
        <v>158</v>
      </c>
      <c r="C50" s="442" t="s">
        <v>159</v>
      </c>
      <c r="D50" s="451"/>
      <c r="E50" s="451"/>
    </row>
    <row r="51" spans="1:5" ht="14.25">
      <c r="A51" s="453">
        <v>46</v>
      </c>
      <c r="B51" s="452" t="s">
        <v>160</v>
      </c>
      <c r="C51" s="442" t="s">
        <v>115</v>
      </c>
      <c r="D51" s="451"/>
      <c r="E51" s="451"/>
    </row>
    <row r="52" spans="1:5" ht="14.25">
      <c r="A52" s="453">
        <v>47</v>
      </c>
      <c r="B52" s="452" t="s">
        <v>161</v>
      </c>
      <c r="C52" s="442" t="s">
        <v>135</v>
      </c>
      <c r="D52" s="451"/>
      <c r="E52" s="451"/>
    </row>
    <row r="53" spans="1:5" ht="14.25">
      <c r="A53" s="453">
        <v>48</v>
      </c>
      <c r="B53" s="452" t="s">
        <v>162</v>
      </c>
      <c r="C53" s="442" t="s">
        <v>115</v>
      </c>
      <c r="D53" s="451"/>
      <c r="E53" s="451"/>
    </row>
    <row r="54" spans="1:5" ht="14.25">
      <c r="A54" s="453">
        <v>49</v>
      </c>
      <c r="B54" s="452" t="s">
        <v>163</v>
      </c>
      <c r="C54" s="442" t="s">
        <v>115</v>
      </c>
      <c r="D54" s="451"/>
      <c r="E54" s="451"/>
    </row>
    <row r="55" spans="1:5" ht="71.25">
      <c r="A55" s="453">
        <v>50</v>
      </c>
      <c r="B55" s="452" t="s">
        <v>164</v>
      </c>
      <c r="C55" s="442" t="s">
        <v>165</v>
      </c>
      <c r="D55" s="451"/>
      <c r="E55" s="451"/>
    </row>
    <row r="56" spans="1:5" ht="28.5">
      <c r="A56" s="453">
        <v>51</v>
      </c>
      <c r="B56" s="452" t="s">
        <v>166</v>
      </c>
      <c r="C56" s="442" t="s">
        <v>115</v>
      </c>
      <c r="D56" s="451"/>
      <c r="E56" s="451"/>
    </row>
    <row r="57" spans="1:5" ht="28.5">
      <c r="A57" s="453">
        <v>52</v>
      </c>
      <c r="B57" s="452" t="s">
        <v>167</v>
      </c>
      <c r="C57" s="442" t="s">
        <v>135</v>
      </c>
      <c r="D57" s="451"/>
      <c r="E57" s="451"/>
    </row>
    <row r="58" spans="1:5" ht="14.25">
      <c r="A58" s="453">
        <v>53</v>
      </c>
      <c r="B58" s="452" t="s">
        <v>168</v>
      </c>
      <c r="C58" s="442" t="s">
        <v>169</v>
      </c>
      <c r="D58" s="451"/>
      <c r="E58" s="451"/>
    </row>
    <row r="59" spans="1:5" ht="42.75">
      <c r="A59" s="453">
        <v>54</v>
      </c>
      <c r="B59" s="452" t="s">
        <v>170</v>
      </c>
      <c r="C59" s="442" t="s">
        <v>171</v>
      </c>
      <c r="D59" s="451"/>
      <c r="E59" s="451"/>
    </row>
    <row r="60" spans="1:5" ht="99.75">
      <c r="A60" s="453">
        <v>55</v>
      </c>
      <c r="B60" s="443" t="s">
        <v>172</v>
      </c>
      <c r="C60" s="442" t="s">
        <v>113</v>
      </c>
      <c r="D60" s="451"/>
      <c r="E60" s="451"/>
    </row>
    <row r="61" spans="1:5" ht="28.5">
      <c r="A61" s="453">
        <v>56</v>
      </c>
      <c r="B61" s="452" t="s">
        <v>173</v>
      </c>
      <c r="C61" s="442" t="s">
        <v>115</v>
      </c>
      <c r="D61" s="451"/>
      <c r="E61" s="451"/>
    </row>
    <row r="62" spans="1:5" ht="14.25">
      <c r="A62" s="475">
        <v>57</v>
      </c>
      <c r="B62" s="478" t="s">
        <v>174</v>
      </c>
      <c r="C62" s="442" t="s">
        <v>175</v>
      </c>
      <c r="D62" s="451"/>
      <c r="E62" s="451"/>
    </row>
    <row r="63" spans="1:5" ht="14.25">
      <c r="A63" s="476"/>
      <c r="B63" s="479"/>
      <c r="C63" s="442" t="s">
        <v>176</v>
      </c>
      <c r="D63" s="451"/>
      <c r="E63" s="451"/>
    </row>
    <row r="64" spans="1:5" ht="14.25">
      <c r="A64" s="476"/>
      <c r="B64" s="479"/>
      <c r="C64" s="442" t="s">
        <v>177</v>
      </c>
      <c r="D64" s="451"/>
      <c r="E64" s="451"/>
    </row>
    <row r="65" spans="1:5" ht="14.25">
      <c r="A65" s="476"/>
      <c r="B65" s="479"/>
      <c r="C65" s="442" t="s">
        <v>178</v>
      </c>
      <c r="D65" s="451"/>
      <c r="E65" s="451"/>
    </row>
    <row r="66" spans="1:5" ht="28.5">
      <c r="A66" s="476"/>
      <c r="B66" s="479"/>
      <c r="C66" s="442" t="s">
        <v>179</v>
      </c>
      <c r="D66" s="451"/>
      <c r="E66" s="451"/>
    </row>
    <row r="67" spans="1:5" ht="14.25">
      <c r="A67" s="476"/>
      <c r="B67" s="479"/>
      <c r="C67" s="442" t="s">
        <v>180</v>
      </c>
      <c r="D67" s="451"/>
      <c r="E67" s="451"/>
    </row>
    <row r="68" spans="1:5" ht="30" customHeight="1">
      <c r="A68" s="477"/>
      <c r="B68" s="480"/>
      <c r="C68" s="442" t="s">
        <v>181</v>
      </c>
      <c r="D68" s="451"/>
      <c r="E68" s="451"/>
    </row>
    <row r="69" spans="1:5" ht="15">
      <c r="A69" s="472" t="s">
        <v>182</v>
      </c>
      <c r="B69" s="473"/>
      <c r="C69" s="473"/>
      <c r="D69" s="474"/>
      <c r="E69" s="444">
        <f>SUM(E4:E68)</f>
        <v>0</v>
      </c>
    </row>
    <row r="70" spans="2:5" ht="12.75">
      <c r="B70" s="445"/>
      <c r="C70" s="445"/>
      <c r="D70" s="445"/>
      <c r="E70" s="445"/>
    </row>
    <row r="71" ht="12.75">
      <c r="A71" s="6" t="s">
        <v>186</v>
      </c>
    </row>
    <row r="73" ht="12.75">
      <c r="B73" s="6"/>
    </row>
    <row r="74" spans="1:2" ht="15.75">
      <c r="A74" s="487" t="s">
        <v>206</v>
      </c>
      <c r="B74" s="6"/>
    </row>
    <row r="75" ht="12.75">
      <c r="B75" s="6"/>
    </row>
    <row r="77" ht="15.75">
      <c r="A77" s="486" t="s">
        <v>202</v>
      </c>
    </row>
    <row r="78" ht="15.75">
      <c r="A78" s="486" t="s">
        <v>203</v>
      </c>
    </row>
    <row r="79" ht="15.75">
      <c r="A79" s="486"/>
    </row>
    <row r="80" ht="15.75">
      <c r="A80" s="486" t="s">
        <v>204</v>
      </c>
    </row>
    <row r="81" ht="12.75">
      <c r="A81" s="164"/>
    </row>
    <row r="82" ht="15.75">
      <c r="A82" s="486" t="s">
        <v>205</v>
      </c>
    </row>
  </sheetData>
  <sheetProtection/>
  <mergeCells count="10">
    <mergeCell ref="A1:E1"/>
    <mergeCell ref="A2:E2"/>
    <mergeCell ref="A69:D69"/>
    <mergeCell ref="A37:A39"/>
    <mergeCell ref="A62:A68"/>
    <mergeCell ref="B62:B68"/>
    <mergeCell ref="B37:B39"/>
    <mergeCell ref="C37:C39"/>
    <mergeCell ref="D37:D39"/>
    <mergeCell ref="E37:E3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Luciene Antunes Dias de Oliveira</dc:creator>
  <cp:keywords/>
  <dc:description/>
  <cp:lastModifiedBy>prince.mainer</cp:lastModifiedBy>
  <cp:lastPrinted>2018-04-12T20:51:40Z</cp:lastPrinted>
  <dcterms:created xsi:type="dcterms:W3CDTF">2017-03-13T16:07:10Z</dcterms:created>
  <dcterms:modified xsi:type="dcterms:W3CDTF">2018-06-26T19:06:51Z</dcterms:modified>
  <cp:category/>
  <cp:version/>
  <cp:contentType/>
  <cp:contentStatus/>
</cp:coreProperties>
</file>