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570" windowWidth="15195" windowHeight="6345" tabRatio="903" activeTab="0"/>
  </bookViews>
  <sheets>
    <sheet name="Servente de Limpeza" sheetId="1" r:id="rId1"/>
  </sheets>
  <definedNames>
    <definedName name="_xlnm.Print_Area" localSheetId="0">'Servente de Limpeza'!$A$1:$I$179</definedName>
  </definedNames>
  <calcPr fullCalcOnLoad="1"/>
</workbook>
</file>

<file path=xl/comments1.xml><?xml version="1.0" encoding="utf-8"?>
<comments xmlns="http://schemas.openxmlformats.org/spreadsheetml/2006/main">
  <authors>
    <author>Oscar Emil Soares</author>
    <author>Marcelo Muller Beuren</author>
  </authors>
  <commentList>
    <comment ref="G23" authorId="0">
      <text>
        <r>
          <rPr>
            <b/>
            <sz val="9"/>
            <rFont val="Tahoma"/>
            <family val="2"/>
          </rPr>
          <t>Oscar Emil Soares:</t>
        </r>
        <r>
          <rPr>
            <sz val="9"/>
            <rFont val="Tahoma"/>
            <family val="2"/>
          </rPr>
          <t xml:space="preserve">
220 hs mensais 44 hs semanais
200 hs mensas 40 hs semanais
150 hs mensais 30 hs semanais
125 hs mensais 25 hs semanais</t>
        </r>
      </text>
    </comment>
    <comment ref="E24" authorId="0">
      <text>
        <r>
          <rPr>
            <b/>
            <sz val="9"/>
            <rFont val="Tahoma"/>
            <family val="2"/>
          </rPr>
          <t>Oscar Emil Soares:</t>
        </r>
        <r>
          <rPr>
            <sz val="9"/>
            <rFont val="Tahoma"/>
            <family val="2"/>
          </rPr>
          <t xml:space="preserve">
MPOG = 20,8960 Dias para 44 h 5 dias por semana</t>
        </r>
      </text>
    </comment>
    <comment ref="D65" authorId="0">
      <text>
        <r>
          <rPr>
            <b/>
            <sz val="9"/>
            <rFont val="Tahoma"/>
            <family val="2"/>
          </rPr>
          <t>Oscar Emil Soares:</t>
        </r>
        <r>
          <rPr>
            <sz val="9"/>
            <rFont val="Tahoma"/>
            <family val="2"/>
          </rPr>
          <t xml:space="preserve">
Riscos Ambientais do Trabalho = 1%, 2% ou 3%. Depende do CNAE (Classificação Nacional de Atividade Econômica) da empresa.</t>
        </r>
      </text>
    </comment>
    <comment ref="F65" authorId="0">
      <text>
        <r>
          <rPr>
            <b/>
            <sz val="9"/>
            <rFont val="Tahoma"/>
            <family val="2"/>
          </rPr>
          <t>Oscar Emil Soares:</t>
        </r>
        <r>
          <rPr>
            <sz val="9"/>
            <rFont val="Tahoma"/>
            <family val="2"/>
          </rPr>
          <t xml:space="preserve">
Fator Acidentário de Prevenção (particular de cada empresa)</t>
        </r>
      </text>
    </comment>
    <comment ref="G65" authorId="0">
      <text>
        <r>
          <rPr>
            <b/>
            <sz val="9"/>
            <rFont val="Tahoma"/>
            <family val="2"/>
          </rPr>
          <t>Oscar Emil Soares:</t>
        </r>
        <r>
          <rPr>
            <sz val="9"/>
            <rFont val="Tahoma"/>
            <family val="2"/>
          </rPr>
          <t xml:space="preserve">
vai de 0,5000 até 2,0000</t>
        </r>
      </text>
    </comment>
    <comment ref="B27" authorId="0">
      <text>
        <r>
          <rPr>
            <b/>
            <sz val="9"/>
            <rFont val="Tahoma"/>
            <family val="2"/>
          </rPr>
          <t>Oscar Emil Soares:</t>
        </r>
        <r>
          <rPr>
            <sz val="9"/>
            <rFont val="Tahoma"/>
            <family val="2"/>
          </rPr>
          <t xml:space="preserve">
Hora Extra Feriado 100% = (Salário Normativo / 220) x (Nº Horas por mês / 25) x (nº de dias de feriado / 12)</t>
        </r>
      </text>
    </comment>
    <comment ref="B40" authorId="0">
      <text>
        <r>
          <rPr>
            <b/>
            <sz val="9"/>
            <rFont val="Tahoma"/>
            <family val="2"/>
          </rPr>
          <t>Oscar Emil Soares:</t>
        </r>
        <r>
          <rPr>
            <sz val="9"/>
            <rFont val="Tahoma"/>
            <family val="2"/>
          </rPr>
          <t xml:space="preserve">
Portaria MTE 3.296/86 depende do número de mulheres e no Art. 2º desta portaria depende de: A implantação do sistema de reembolso-creche dependerá de prévia estipulação em acordo ou convenção coletiva.</t>
        </r>
      </text>
    </comment>
    <comment ref="B26" authorId="1">
      <text>
        <r>
          <rPr>
            <b/>
            <sz val="9"/>
            <rFont val="Tahoma"/>
            <family val="2"/>
          </rPr>
          <t>CAPP:</t>
        </r>
        <r>
          <rPr>
            <sz val="9"/>
            <rFont val="Tahoma"/>
            <family val="2"/>
          </rPr>
          <t xml:space="preserve">
De acordo com parecer nº 044/2017-ASSESP (exp. 4973-17/000001-4), a base de cálculo para o adiconal de insalubridade deve ser o SALÁRIO NORMATIVO (220h)</t>
        </r>
      </text>
    </comment>
  </commentList>
</comments>
</file>

<file path=xl/sharedStrings.xml><?xml version="1.0" encoding="utf-8"?>
<sst xmlns="http://schemas.openxmlformats.org/spreadsheetml/2006/main" count="271" uniqueCount="180">
  <si>
    <t>Mão de obra vinculada à execução contratual (valor por empregado)</t>
  </si>
  <si>
    <t>Subtotal (A + B + C + D)</t>
  </si>
  <si>
    <t>Valor proposto por empregado 
(B)</t>
  </si>
  <si>
    <t>Tipo de serviço 
(A)</t>
  </si>
  <si>
    <t>Quantidade de empregados por posto 
(C)</t>
  </si>
  <si>
    <t>Valor proposto por posto
(D) = (B x C)</t>
  </si>
  <si>
    <t>Quantidade de postos 
(E)</t>
  </si>
  <si>
    <t>Valor total do serviço 
(F) = (D x E)</t>
  </si>
  <si>
    <t>Valor global da proposta</t>
  </si>
  <si>
    <t>Descrição</t>
  </si>
  <si>
    <t>Valor proposto por unidade de medida (*)</t>
  </si>
  <si>
    <t>Valor mensal do serviço</t>
  </si>
  <si>
    <t>Data base da categoria (dia/mês/ano)</t>
  </si>
  <si>
    <t>Outros (especificar)</t>
  </si>
  <si>
    <t>%</t>
  </si>
  <si>
    <t xml:space="preserve">Valor (R$) </t>
  </si>
  <si>
    <t>Valor (R$)</t>
  </si>
  <si>
    <t>INSS</t>
  </si>
  <si>
    <t>SESI ou SESC</t>
  </si>
  <si>
    <t>SENAI ou SENAC</t>
  </si>
  <si>
    <t>INCRA</t>
  </si>
  <si>
    <t>FGTS</t>
  </si>
  <si>
    <t>SEBRAE</t>
  </si>
  <si>
    <t>TOTAL</t>
  </si>
  <si>
    <t>Dados complementares para composição dos custos referente à mão de obra</t>
  </si>
  <si>
    <t>-</t>
  </si>
  <si>
    <t>Discriminação dos Serviços (dados referentes à contratação)</t>
  </si>
  <si>
    <t>A</t>
  </si>
  <si>
    <t>Data de apresentação da proposta (dia/mês/ano)</t>
  </si>
  <si>
    <t>B</t>
  </si>
  <si>
    <t>Município/UF</t>
  </si>
  <si>
    <t>C</t>
  </si>
  <si>
    <t>D</t>
  </si>
  <si>
    <t>Número de meses de execução contratual</t>
  </si>
  <si>
    <t xml:space="preserve">Composição da Remuneração </t>
  </si>
  <si>
    <t>E</t>
  </si>
  <si>
    <t>F</t>
  </si>
  <si>
    <t>G</t>
  </si>
  <si>
    <t>H</t>
  </si>
  <si>
    <t>MÓDULO 2 : BENEFÍCIOS MENSAIS E DIÁRIOS</t>
  </si>
  <si>
    <t>Benefícios Mensais e Diários</t>
  </si>
  <si>
    <t>Total de Benefícios Mensais e Diários</t>
  </si>
  <si>
    <t>MÓDULO 3: INSUMOS DIVERSOS</t>
  </si>
  <si>
    <t>Uniformes</t>
  </si>
  <si>
    <t xml:space="preserve">Materiais </t>
  </si>
  <si>
    <t>Equipamentos</t>
  </si>
  <si>
    <t>4.1</t>
  </si>
  <si>
    <t>Encargos Previdenciários e FGTS</t>
  </si>
  <si>
    <t>4.2</t>
  </si>
  <si>
    <t>Subtotal</t>
  </si>
  <si>
    <t>Submódulo 4.3 - Afastamento Maternidade</t>
  </si>
  <si>
    <t>4.3</t>
  </si>
  <si>
    <t>Afastamento Maternidade</t>
  </si>
  <si>
    <t>4.4</t>
  </si>
  <si>
    <t>4.5</t>
  </si>
  <si>
    <t>4.6</t>
  </si>
  <si>
    <t>Afastamento maternidade</t>
  </si>
  <si>
    <t>Custo de rescisão</t>
  </si>
  <si>
    <t>Custo de reposição do profissional ausente</t>
  </si>
  <si>
    <t>Lucro</t>
  </si>
  <si>
    <t>Tributos</t>
  </si>
  <si>
    <t>Cálculo dos Tributos</t>
  </si>
  <si>
    <t xml:space="preserve"> = ( --------------------------------------------------------- ) x Alíquota do Tributo</t>
  </si>
  <si>
    <t xml:space="preserve">                                         Base de Cálculo para os Tributos</t>
  </si>
  <si>
    <t>Nº do processo:</t>
  </si>
  <si>
    <t>Licitação nº:</t>
  </si>
  <si>
    <t xml:space="preserve">                                                                     MÓDULO 1: COMPOSIÇÃO DA REMUNERAÇÃO</t>
  </si>
  <si>
    <t>Adicional de periculosidade</t>
  </si>
  <si>
    <t>Adicional noturno</t>
  </si>
  <si>
    <t>Hora noturna adicional</t>
  </si>
  <si>
    <t>Adicional de hora-extra</t>
  </si>
  <si>
    <t>Auxílio-creche</t>
  </si>
  <si>
    <t>Nota: o valor informado deverá ser o custo real do insumo (descontado o valor eventualmente pago pelo empregado).</t>
  </si>
  <si>
    <t>Total de Insumos Diversos</t>
  </si>
  <si>
    <t>Salário educação</t>
  </si>
  <si>
    <t xml:space="preserve">Percentual Total e Valor Total de Tributos  </t>
  </si>
  <si>
    <t>C.2   Tributos Estaduais (especificar)</t>
  </si>
  <si>
    <t>C.3   Tributos Municipais (especificar):</t>
  </si>
  <si>
    <t>...          Serviço ... (indicar)</t>
  </si>
  <si>
    <t>II           Serviço 2 (indicar)</t>
  </si>
  <si>
    <t>R$</t>
  </si>
  <si>
    <t>Total da Remuneração</t>
  </si>
  <si>
    <t>MÓDULO 5 - CUSTOS INDIRETOS, LUCRO E TRIBUTOS</t>
  </si>
  <si>
    <r>
      <t xml:space="preserve">      </t>
    </r>
    <r>
      <rPr>
        <b/>
        <sz val="9"/>
        <color indexed="10"/>
        <rFont val="Arial"/>
        <family val="2"/>
      </rPr>
      <t xml:space="preserve">A.1) Valor da passagem do transporte coletivo no município de prestação dos serviços: </t>
    </r>
  </si>
  <si>
    <r>
      <t xml:space="preserve">     </t>
    </r>
    <r>
      <rPr>
        <b/>
        <sz val="9"/>
        <color indexed="10"/>
        <rFont val="Arial"/>
        <family val="2"/>
      </rPr>
      <t xml:space="preserve"> A.2) Quantidade de passagens por dia por empregado:</t>
    </r>
  </si>
  <si>
    <r>
      <t xml:space="preserve">Salário normativo da categoria profissional - </t>
    </r>
    <r>
      <rPr>
        <b/>
        <sz val="10"/>
        <color indexed="12"/>
        <rFont val="Arial"/>
        <family val="2"/>
      </rPr>
      <t xml:space="preserve">para a jornada de </t>
    </r>
    <r>
      <rPr>
        <b/>
        <sz val="12"/>
        <color indexed="12"/>
        <rFont val="Arial"/>
        <family val="2"/>
      </rPr>
      <t>44</t>
    </r>
    <r>
      <rPr>
        <b/>
        <sz val="10"/>
        <color indexed="12"/>
        <rFont val="Arial"/>
        <family val="2"/>
      </rPr>
      <t xml:space="preserve"> h/sem</t>
    </r>
  </si>
  <si>
    <t xml:space="preserve">                                        1 - (Total de Tributos em % dividido por 100)</t>
  </si>
  <si>
    <t xml:space="preserve">C.1    Tributos Federais (especificar)           </t>
  </si>
  <si>
    <t>Nota: Deverá ser elaborado um quadro para cada tipo de serviço.</t>
  </si>
  <si>
    <t>Nota: Valores mensais por empregado.</t>
  </si>
  <si>
    <t>Nota (1): Custos Indiretos, Lucro e Tributos por empregado.
Nota (2): O valor referente a tributos é obtido aplicando-se o percentual sobre o valor do faturamento.</t>
  </si>
  <si>
    <t>RAT =</t>
  </si>
  <si>
    <t xml:space="preserve"> FAP =</t>
  </si>
  <si>
    <t>Nº Horas/Mês</t>
  </si>
  <si>
    <t>Nº de dias úteis</t>
  </si>
  <si>
    <t>Valor unit.(R$)</t>
  </si>
  <si>
    <t>Valor total por  todos os empregado</t>
  </si>
  <si>
    <t>I             Serviço 1 (indicar)</t>
  </si>
  <si>
    <t xml:space="preserve">Quantidade </t>
  </si>
  <si>
    <t>Número de meses do contrato</t>
  </si>
  <si>
    <r>
      <t xml:space="preserve">Valor global da proposta </t>
    </r>
    <r>
      <rPr>
        <b/>
        <sz val="10"/>
        <rFont val="Arial"/>
        <family val="2"/>
      </rPr>
      <t>(valor mensal do serviço x nº de meses do contrato)</t>
    </r>
  </si>
  <si>
    <t>Tipo de Mão de Obra</t>
  </si>
  <si>
    <t>Quantidade de Pessoal</t>
  </si>
  <si>
    <t>Especificação dos Materiais/Máquinas/Equipamentos</t>
  </si>
  <si>
    <t>0000-0300/00-0</t>
  </si>
  <si>
    <t>Tipo de serviço</t>
  </si>
  <si>
    <t>Ano do Acordo, Convenção Coletiva ou Sentença Normativa em Dissídio Coletivo</t>
  </si>
  <si>
    <r>
      <t xml:space="preserve">                                                                  MÓDULO 4: ENCARGOS SOCIAIS E TRABALHISTAS
                                                              </t>
    </r>
    <r>
      <rPr>
        <b/>
        <sz val="11"/>
        <rFont val="Arial"/>
        <family val="2"/>
      </rPr>
      <t>Submódulo 4.1 - Encargos Previdenciários, FGTS e outras contribuições:</t>
    </r>
  </si>
  <si>
    <r>
      <t xml:space="preserve">Seguro Acidente de Trabalho =                          SAT = (RAT x FAP)
</t>
    </r>
    <r>
      <rPr>
        <sz val="10"/>
        <color indexed="10"/>
        <rFont val="Arial"/>
        <family val="2"/>
      </rPr>
      <t>SAT =</t>
    </r>
    <r>
      <rPr>
        <b/>
        <sz val="10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( %Riscos Ambientais do Trabalho x Fator Acidentário de Prevenção de cada empresa )</t>
    </r>
  </si>
  <si>
    <t>Nota (1) - Os percentuais dos encargos previdenciários do FGTS e demais contribuições são aqueles estabelecidos pela legislação vigente.
Nota (2) - Percentuais incidentes sobre a remuneração.</t>
  </si>
  <si>
    <t>Incidência dos encargos previstos no Submódulo 4.1 sobre 13º (décimo terceiro) Salário</t>
  </si>
  <si>
    <t>Insumos diversos</t>
  </si>
  <si>
    <t>Percentual (%)</t>
  </si>
  <si>
    <t xml:space="preserve">Incidência dos encargos do submódulo 4.1 sobre o Afastamento Maternidade </t>
  </si>
  <si>
    <t>Provisão para rescisão</t>
  </si>
  <si>
    <t>Submódulo 4.4 - Provisão para rescisão</t>
  </si>
  <si>
    <t>Incidência dos encargos do submódulo 4.1 sobre o aviso prévio trabalhado</t>
  </si>
  <si>
    <t>Incidência do FGTS sobre o aviso prévio indenizado</t>
  </si>
  <si>
    <t>4.5 - Custo de reposição do profissional ausente</t>
  </si>
  <si>
    <t>Composição do custo de reposição do profissional ausente</t>
  </si>
  <si>
    <t>Incidência dos encargos do submódulo 4.1 sobre o custo de reposição do profissional ausente</t>
  </si>
  <si>
    <t>Encargos previdenciários, FGTS e outras contribuições</t>
  </si>
  <si>
    <t xml:space="preserve">13º (décimo terceiro) salário </t>
  </si>
  <si>
    <t>Submódulo 4.2 - 13º (décimo terceiro) Salário</t>
  </si>
  <si>
    <t>13º (décimo terceiro) Salário</t>
  </si>
  <si>
    <t>VALOR MENSAL DOS SERVIÇOS (I+ II +...)</t>
  </si>
  <si>
    <t>Nota: Informar o valor da unidade de medida por tipo de serviço</t>
  </si>
  <si>
    <t>Valor global da proposta (valor mensal do serviço multiplicado pelo número de meses do contrato)</t>
  </si>
  <si>
    <t>QUANTIDADE DE PESSOAL ALOCADO NA EXECUÇÃO CONTRATUAL (inciso V do art. 21 da IN SLTI nº 2/2008)</t>
  </si>
  <si>
    <t>MATERIAIS, MÁQUINAS E EQUIPAMENTOS ALOCADOS NA EXECUÇÃO CONTRATUAL (inciso VI, art. 21 da IN SLTI nº 2/2008)</t>
  </si>
  <si>
    <r>
      <t>ANEXO ___</t>
    </r>
    <r>
      <rPr>
        <b/>
        <u val="single"/>
        <sz val="11"/>
        <color indexed="10"/>
        <rFont val="Arial"/>
        <family val="2"/>
      </rPr>
      <t>-A</t>
    </r>
    <r>
      <rPr>
        <b/>
        <sz val="11"/>
        <rFont val="Arial"/>
        <family val="2"/>
      </rPr>
      <t xml:space="preserve"> 
MÃO DE OBRA                                                                                                                                                                                                                                                                                         
                                                                                                                                                                                                       Mão de obra vinculada à execução contratual
</t>
    </r>
  </si>
  <si>
    <r>
      <t>ANEXO ___</t>
    </r>
    <r>
      <rPr>
        <b/>
        <u val="single"/>
        <sz val="12"/>
        <color indexed="10"/>
        <rFont val="Arial"/>
        <family val="2"/>
      </rPr>
      <t xml:space="preserve"> - D</t>
    </r>
    <r>
      <rPr>
        <b/>
        <sz val="12"/>
        <rFont val="Arial"/>
        <family val="2"/>
      </rPr>
      <t xml:space="preserve">
Quadro demonstrativo do valor global da proposta</t>
    </r>
  </si>
  <si>
    <t>LIMPEZA - Regime de Tributação:  Lucro Real e Presumido</t>
  </si>
  <si>
    <t>Quadro-Resumo - Módulo 4 - Encargos sociais e trabalhistas</t>
  </si>
  <si>
    <t>Módulo 4 - Encargos sociais e trabalhistas</t>
  </si>
  <si>
    <t xml:space="preserve">Custos indiretos, lucro e tributos </t>
  </si>
  <si>
    <t>Custos indiretos</t>
  </si>
  <si>
    <r>
      <t>ANEXO ___</t>
    </r>
    <r>
      <rPr>
        <b/>
        <u val="single"/>
        <sz val="12"/>
        <color indexed="10"/>
        <rFont val="Arial"/>
        <family val="2"/>
      </rPr>
      <t xml:space="preserve"> - B</t>
    </r>
    <r>
      <rPr>
        <b/>
        <sz val="10"/>
        <rFont val="Arial"/>
        <family val="2"/>
      </rPr>
      <t xml:space="preserve">
</t>
    </r>
    <r>
      <rPr>
        <b/>
        <sz val="11"/>
        <rFont val="Arial"/>
        <family val="2"/>
      </rPr>
      <t>Quadro-Resumo do custo por empregado</t>
    </r>
    <r>
      <rPr>
        <b/>
        <sz val="10"/>
        <rFont val="Arial"/>
        <family val="2"/>
      </rPr>
      <t xml:space="preserve">
</t>
    </r>
  </si>
  <si>
    <t>Módulo 1 - Composição da remuneração</t>
  </si>
  <si>
    <t>Módulo 2 - Benefícios mensais e diários</t>
  </si>
  <si>
    <t>Módulo 3 - Insumo diversos (uniformes, materiais, equipamentos e outros)</t>
  </si>
  <si>
    <t>Módulo 5 - Custos indiretos, lucro e tributos</t>
  </si>
  <si>
    <r>
      <t>ANEXO ___</t>
    </r>
    <r>
      <rPr>
        <b/>
        <u val="single"/>
        <sz val="12"/>
        <color indexed="10"/>
        <rFont val="Arial"/>
        <family val="2"/>
      </rPr>
      <t xml:space="preserve"> - C</t>
    </r>
    <r>
      <rPr>
        <b/>
        <sz val="12"/>
        <rFont val="Arial"/>
        <family val="2"/>
      </rPr>
      <t xml:space="preserve">
Quadro-Resumo - valor mensal dos serviços</t>
    </r>
  </si>
  <si>
    <t>Nome do Município/RS</t>
  </si>
  <si>
    <t xml:space="preserve">Transporte           </t>
  </si>
  <si>
    <t xml:space="preserve">13º (décimo terceiro) Salário                             </t>
  </si>
  <si>
    <t xml:space="preserve">Afastamento Maternidade </t>
  </si>
  <si>
    <t xml:space="preserve">Aviso prévio indenizado                               </t>
  </si>
  <si>
    <t xml:space="preserve">Multa sobre FGTS e contribuições sociais sobre o aviso prévio indenizado   </t>
  </si>
  <si>
    <t xml:space="preserve">Aviso previo trabalhado                  </t>
  </si>
  <si>
    <t xml:space="preserve">Multa sobre FGTS e contribuições sociais sobre o aviso prévio trabalhado       </t>
  </si>
  <si>
    <t>Férias  e terço constitucional de férias</t>
  </si>
  <si>
    <t xml:space="preserve">Ausência por doença </t>
  </si>
  <si>
    <t>Licença paternidade</t>
  </si>
  <si>
    <t xml:space="preserve">Ausências legais  </t>
  </si>
  <si>
    <t>Ausência por acidente de trabalho</t>
  </si>
  <si>
    <r>
      <t xml:space="preserve">  </t>
    </r>
    <r>
      <rPr>
        <b/>
        <sz val="10"/>
        <rFont val="Arial"/>
        <family val="2"/>
      </rPr>
      <t>a) Cofins</t>
    </r>
  </si>
  <si>
    <r>
      <t xml:space="preserve">  </t>
    </r>
    <r>
      <rPr>
        <b/>
        <sz val="10"/>
        <rFont val="Arial"/>
        <family val="2"/>
      </rPr>
      <t>b) PIS</t>
    </r>
  </si>
  <si>
    <r>
      <t xml:space="preserve">  </t>
    </r>
    <r>
      <rPr>
        <b/>
        <sz val="10"/>
        <rFont val="Arial"/>
        <family val="2"/>
      </rPr>
      <t xml:space="preserve">a) ISS                                               </t>
    </r>
  </si>
  <si>
    <t>Salário-base</t>
  </si>
  <si>
    <t xml:space="preserve"> Limpeza e conservação</t>
  </si>
  <si>
    <t>Servente de Limpeza</t>
  </si>
  <si>
    <r>
      <t xml:space="preserve">Categoria profissional  </t>
    </r>
    <r>
      <rPr>
        <b/>
        <sz val="10"/>
        <color indexed="10"/>
        <rFont val="Arial"/>
        <family val="2"/>
      </rPr>
      <t>CBO: 5143-20</t>
    </r>
  </si>
  <si>
    <t>h</t>
  </si>
  <si>
    <t xml:space="preserve">RSR (Repouso Semanal Remunerado)   </t>
  </si>
  <si>
    <t>Hora Extra Feriado 100%</t>
  </si>
  <si>
    <t xml:space="preserve">Plano de Benefício Social Familiar   </t>
  </si>
  <si>
    <t xml:space="preserve">Auxílio-alimentação  (Vales, cesta básica, entre outros)   </t>
  </si>
  <si>
    <r>
      <t xml:space="preserve">      </t>
    </r>
    <r>
      <rPr>
        <b/>
        <sz val="9"/>
        <color indexed="10"/>
        <rFont val="Arial"/>
        <family val="2"/>
      </rPr>
      <t xml:space="preserve">B.1) Valor do auxílio-alimentação </t>
    </r>
  </si>
  <si>
    <t xml:space="preserve">BASE DE CÁLCULO DOS CUSTOS INDIRETOS </t>
  </si>
  <si>
    <t>BASE DE CÁLCULO DO LUCRO</t>
  </si>
  <si>
    <t xml:space="preserve">BASE DE CÁLCULO DOS TRIBUTOS </t>
  </si>
  <si>
    <r>
      <t xml:space="preserve">Nº </t>
    </r>
    <r>
      <rPr>
        <b/>
        <sz val="8"/>
        <rFont val="Arial"/>
        <family val="2"/>
      </rPr>
      <t>Colaboradores</t>
    </r>
  </si>
  <si>
    <r>
      <t xml:space="preserve">Adicional de insalubridade 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(40% do SN)</t>
    </r>
  </si>
  <si>
    <r>
      <t xml:space="preserve">01/01/19 a 31/12/19 </t>
    </r>
    <r>
      <rPr>
        <b/>
        <sz val="9"/>
        <color indexed="10"/>
        <rFont val="Arial"/>
        <family val="2"/>
      </rPr>
      <t>SEEAC/SINDASSEIO/RS
(RS000092/2019)</t>
    </r>
  </si>
  <si>
    <t>1º de janeiro de 2019</t>
  </si>
  <si>
    <r>
      <t>ANEXO ___</t>
    </r>
    <r>
      <rPr>
        <b/>
        <sz val="18"/>
        <color indexed="10"/>
        <rFont val="Arial"/>
        <family val="2"/>
      </rPr>
      <t xml:space="preserve"> </t>
    </r>
    <r>
      <rPr>
        <b/>
        <sz val="18"/>
        <rFont val="Arial"/>
        <family val="2"/>
      </rPr>
      <t xml:space="preserve"> do Pregão TJRS nº</t>
    </r>
    <r>
      <rPr>
        <b/>
        <sz val="18"/>
        <color indexed="10"/>
        <rFont val="Arial"/>
        <family val="2"/>
      </rPr>
      <t xml:space="preserve"> xxx/2019
</t>
    </r>
    <r>
      <rPr>
        <b/>
        <sz val="18"/>
        <rFont val="Arial"/>
        <family val="2"/>
      </rPr>
      <t xml:space="preserve">PLANILHA DE CUSTOS E FORMAÇÃO DE PREÇOS </t>
    </r>
    <r>
      <rPr>
        <b/>
        <sz val="18"/>
        <color indexed="20"/>
        <rFont val="Arial"/>
        <family val="2"/>
      </rPr>
      <t xml:space="preserve"> </t>
    </r>
  </si>
  <si>
    <r>
      <t>Dia: 00/00/2019</t>
    </r>
    <r>
      <rPr>
        <b/>
        <sz val="10"/>
        <color indexed="10"/>
        <rFont val="Arial"/>
        <family val="2"/>
      </rPr>
      <t xml:space="preserve"> - Hora: 00h 00min</t>
    </r>
  </si>
  <si>
    <t>Pregão Eletrônico nº 000/2019 DEC</t>
  </si>
  <si>
    <t>00/00/2019</t>
  </si>
</sst>
</file>

<file path=xl/styles.xml><?xml version="1.0" encoding="utf-8"?>
<styleSheet xmlns="http://schemas.openxmlformats.org/spreadsheetml/2006/main">
  <numFmts count="5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&quot;R$&quot;\-#,##0"/>
    <numFmt numFmtId="165" formatCode="&quot;R$&quot;#,##0;[Red]&quot;R$&quot;\-#,##0"/>
    <numFmt numFmtId="166" formatCode="&quot;R$&quot;#,##0.00;&quot;R$&quot;\-#,##0.00"/>
    <numFmt numFmtId="167" formatCode="&quot;R$&quot;#,##0.00;[Red]&quot;R$&quot;\-#,##0.00"/>
    <numFmt numFmtId="168" formatCode="_ &quot;R$&quot;* #,##0_ ;_ &quot;R$&quot;* \-#,##0_ ;_ &quot;R$&quot;* &quot;-&quot;_ ;_ @_ "/>
    <numFmt numFmtId="169" formatCode="_ * #,##0_ ;_ * \-#,##0_ ;_ * &quot;-&quot;_ ;_ @_ "/>
    <numFmt numFmtId="170" formatCode="_ &quot;R$&quot;* #,##0.00_ ;_ &quot;R$&quot;* \-#,##0.00_ ;_ &quot;R$&quot;* &quot;-&quot;??_ ;_ @_ "/>
    <numFmt numFmtId="171" formatCode="_ * #,##0.00_ ;_ * \-#,##0.00_ ;_ * &quot;-&quot;??_ ;_ @_ 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_(* #,##0.0000_);_(* \(#,##0.0000\);_(* &quot;-&quot;????_);_(@_)"/>
    <numFmt numFmtId="181" formatCode="0.00000"/>
    <numFmt numFmtId="182" formatCode="0.0000"/>
    <numFmt numFmtId="183" formatCode="_(&quot;R$&quot;* #,##0.00_);_(&quot;R$&quot;* \(#,##0.00\);_(&quot;R$&quot;* &quot;-&quot;??_);_(@_)"/>
    <numFmt numFmtId="184" formatCode="0.00_);\(0.00\)"/>
    <numFmt numFmtId="185" formatCode="#,##0.000_);\(#,##0.000\)"/>
    <numFmt numFmtId="186" formatCode="_(* #,##0.00000_);_(* \(#,##0.00000\);_(* &quot;-&quot;?????_);_(@_)"/>
    <numFmt numFmtId="187" formatCode="#,##0.0000000"/>
    <numFmt numFmtId="188" formatCode="#,##0.00000000"/>
    <numFmt numFmtId="189" formatCode="#,##0.000000_);\(#,##0.000000\)"/>
    <numFmt numFmtId="190" formatCode="#,##0.00000"/>
    <numFmt numFmtId="191" formatCode="0.0000%"/>
    <numFmt numFmtId="192" formatCode="#,##0.0000"/>
    <numFmt numFmtId="193" formatCode="0.000"/>
    <numFmt numFmtId="194" formatCode="&quot;R$ &quot;#,##0.00"/>
    <numFmt numFmtId="195" formatCode="0.000000"/>
    <numFmt numFmtId="196" formatCode="0.000000%"/>
    <numFmt numFmtId="197" formatCode="#,##0.00;[Red]#,##0.00"/>
    <numFmt numFmtId="198" formatCode="#,##0.0000_);\(#,##0.0000\)"/>
    <numFmt numFmtId="199" formatCode="&quot;R$ &quot;#,##0.00;[Red]&quot;R$ &quot;#,##0.00"/>
    <numFmt numFmtId="200" formatCode="#,##0.0"/>
    <numFmt numFmtId="201" formatCode="dd/mm/yy;@"/>
    <numFmt numFmtId="202" formatCode="0.0000000"/>
    <numFmt numFmtId="203" formatCode="0.000%"/>
    <numFmt numFmtId="204" formatCode="_(&quot;R$ &quot;* #,##0.000_);_(&quot;R$ &quot;* \(#,##0.000\);_(&quot;R$ &quot;* &quot;-&quot;??_);_(@_)"/>
    <numFmt numFmtId="205" formatCode="_(* #,##0.000_);_(* \(#,##0.000\);_(* &quot;-&quot;??_);_(@_)"/>
    <numFmt numFmtId="206" formatCode="0#"/>
    <numFmt numFmtId="207" formatCode="&quot;Sim&quot;;&quot;Sim&quot;;&quot;Não&quot;"/>
    <numFmt numFmtId="208" formatCode="&quot;Verdadeiro&quot;;&quot;Verdadeiro&quot;;&quot;Falso&quot;"/>
    <numFmt numFmtId="209" formatCode="&quot;Ativado&quot;;&quot;Ativado&quot;;&quot;Desativado&quot;"/>
    <numFmt numFmtId="210" formatCode="[$€-2]\ #,##0.00_);[Red]\([$€-2]\ #,##0.00\)"/>
    <numFmt numFmtId="211" formatCode="#,##0.00_ ;[Red]\-#,##0.00\ "/>
    <numFmt numFmtId="212" formatCode="#,##0.000_ ;[Red]\-#,##0.000\ "/>
    <numFmt numFmtId="213" formatCode="#,##0.0000_ ;[Red]\-#,##0.0000\ 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color indexed="20"/>
      <name val="Arial"/>
      <family val="2"/>
    </font>
    <font>
      <sz val="10"/>
      <color indexed="20"/>
      <name val="Arial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b/>
      <u val="single"/>
      <sz val="11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3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56" fillId="20" borderId="5" applyNumberFormat="0" applyAlignment="0" applyProtection="0"/>
    <xf numFmtId="177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4" fillId="0" borderId="0" xfId="0" applyFont="1" applyAlignment="1">
      <alignment/>
    </xf>
    <xf numFmtId="4" fontId="8" fillId="0" borderId="10" xfId="0" applyNumberFormat="1" applyFont="1" applyBorder="1" applyAlignment="1">
      <alignment horizontal="right" vertical="center"/>
    </xf>
    <xf numFmtId="0" fontId="7" fillId="32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right" vertical="center" wrapText="1"/>
    </xf>
    <xf numFmtId="4" fontId="7" fillId="32" borderId="10" xfId="0" applyNumberFormat="1" applyFont="1" applyFill="1" applyBorder="1" applyAlignment="1">
      <alignment horizontal="right" vertical="center"/>
    </xf>
    <xf numFmtId="0" fontId="10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10" fontId="7" fillId="33" borderId="12" xfId="0" applyNumberFormat="1" applyFont="1" applyFill="1" applyBorder="1" applyAlignment="1">
      <alignment horizontal="right" vertical="center"/>
    </xf>
    <xf numFmtId="4" fontId="7" fillId="33" borderId="13" xfId="0" applyNumberFormat="1" applyFont="1" applyFill="1" applyBorder="1" applyAlignment="1">
      <alignment horizontal="right" vertical="center"/>
    </xf>
    <xf numFmtId="4" fontId="10" fillId="32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10" fontId="8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10" fillId="32" borderId="14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0" fontId="7" fillId="0" borderId="10" xfId="0" applyNumberFormat="1" applyFont="1" applyFill="1" applyBorder="1" applyAlignment="1">
      <alignment horizontal="center" vertical="center"/>
    </xf>
    <xf numFmtId="10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 wrapText="1"/>
    </xf>
    <xf numFmtId="10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right" vertical="center"/>
    </xf>
    <xf numFmtId="10" fontId="8" fillId="0" borderId="10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right" vertical="center"/>
    </xf>
    <xf numFmtId="2" fontId="7" fillId="32" borderId="10" xfId="0" applyNumberFormat="1" applyFont="1" applyFill="1" applyBorder="1" applyAlignment="1">
      <alignment horizontal="right" vertical="center"/>
    </xf>
    <xf numFmtId="191" fontId="7" fillId="0" borderId="10" xfId="0" applyNumberFormat="1" applyFont="1" applyBorder="1" applyAlignment="1">
      <alignment horizontal="right" vertical="center"/>
    </xf>
    <xf numFmtId="191" fontId="7" fillId="32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right" vertical="center" wrapText="1"/>
    </xf>
    <xf numFmtId="0" fontId="7" fillId="0" borderId="13" xfId="0" applyFont="1" applyBorder="1" applyAlignment="1">
      <alignment vertical="center"/>
    </xf>
    <xf numFmtId="0" fontId="7" fillId="35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right" vertical="center"/>
    </xf>
    <xf numFmtId="4" fontId="7" fillId="35" borderId="10" xfId="0" applyNumberFormat="1" applyFont="1" applyFill="1" applyBorder="1" applyAlignment="1">
      <alignment horizontal="right" vertical="center" wrapText="1"/>
    </xf>
    <xf numFmtId="9" fontId="7" fillId="35" borderId="10" xfId="0" applyNumberFormat="1" applyFont="1" applyFill="1" applyBorder="1" applyAlignment="1">
      <alignment horizontal="center" vertical="center" wrapText="1"/>
    </xf>
    <xf numFmtId="182" fontId="7" fillId="35" borderId="10" xfId="0" applyNumberFormat="1" applyFont="1" applyFill="1" applyBorder="1" applyAlignment="1">
      <alignment horizontal="center" vertical="center" wrapText="1"/>
    </xf>
    <xf numFmtId="10" fontId="7" fillId="35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 wrapText="1"/>
    </xf>
    <xf numFmtId="10" fontId="7" fillId="35" borderId="10" xfId="0" applyNumberFormat="1" applyFont="1" applyFill="1" applyBorder="1" applyAlignment="1">
      <alignment horizontal="right" vertical="center" wrapText="1"/>
    </xf>
    <xf numFmtId="8" fontId="0" fillId="34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79" fontId="8" fillId="0" borderId="0" xfId="0" applyNumberFormat="1" applyFont="1" applyBorder="1" applyAlignment="1">
      <alignment horizontal="left"/>
    </xf>
    <xf numFmtId="179" fontId="8" fillId="36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justify" vertical="top"/>
    </xf>
    <xf numFmtId="3" fontId="3" fillId="35" borderId="10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top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0" xfId="0" applyFont="1" applyBorder="1" applyAlignment="1">
      <alignment horizontal="justify" wrapText="1"/>
    </xf>
    <xf numFmtId="0" fontId="0" fillId="34" borderId="15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justify" wrapText="1"/>
    </xf>
    <xf numFmtId="0" fontId="7" fillId="0" borderId="12" xfId="0" applyFont="1" applyBorder="1" applyAlignment="1">
      <alignment horizontal="justify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37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7" fillId="32" borderId="15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32" borderId="18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32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27" fillId="33" borderId="12" xfId="0" applyFont="1" applyFill="1" applyBorder="1" applyAlignment="1">
      <alignment horizontal="left"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justify" vertical="center" wrapText="1"/>
    </xf>
    <xf numFmtId="194" fontId="25" fillId="0" borderId="14" xfId="0" applyNumberFormat="1" applyFont="1" applyFill="1" applyBorder="1" applyAlignment="1">
      <alignment horizontal="center" vertical="center"/>
    </xf>
    <xf numFmtId="194" fontId="25" fillId="0" borderId="12" xfId="0" applyNumberFormat="1" applyFont="1" applyFill="1" applyBorder="1" applyAlignment="1">
      <alignment horizontal="center" vertical="center"/>
    </xf>
    <xf numFmtId="194" fontId="27" fillId="0" borderId="13" xfId="0" applyNumberFormat="1" applyFont="1" applyBorder="1" applyAlignment="1">
      <alignment vertical="center"/>
    </xf>
    <xf numFmtId="0" fontId="7" fillId="37" borderId="14" xfId="0" applyFont="1" applyFill="1" applyBorder="1" applyAlignment="1">
      <alignment horizontal="justify" vertical="center" wrapText="1"/>
    </xf>
    <xf numFmtId="0" fontId="7" fillId="37" borderId="12" xfId="0" applyFont="1" applyFill="1" applyBorder="1" applyAlignment="1">
      <alignment horizontal="justify" vertical="center" wrapText="1"/>
    </xf>
    <xf numFmtId="0" fontId="0" fillId="0" borderId="13" xfId="0" applyBorder="1" applyAlignment="1">
      <alignment vertical="center" wrapText="1"/>
    </xf>
    <xf numFmtId="0" fontId="7" fillId="33" borderId="14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left" vertical="center" wrapText="1"/>
    </xf>
    <xf numFmtId="194" fontId="25" fillId="0" borderId="14" xfId="0" applyNumberFormat="1" applyFont="1" applyFill="1" applyBorder="1" applyAlignment="1">
      <alignment horizontal="center" vertical="center" wrapText="1"/>
    </xf>
    <xf numFmtId="194" fontId="26" fillId="0" borderId="12" xfId="0" applyNumberFormat="1" applyFont="1" applyBorder="1" applyAlignment="1">
      <alignment horizontal="center" vertical="center" wrapText="1"/>
    </xf>
    <xf numFmtId="194" fontId="26" fillId="0" borderId="13" xfId="0" applyNumberFormat="1" applyFont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/>
    </xf>
    <xf numFmtId="0" fontId="27" fillId="0" borderId="16" xfId="0" applyFont="1" applyBorder="1" applyAlignment="1">
      <alignment/>
    </xf>
    <xf numFmtId="49" fontId="0" fillId="34" borderId="10" xfId="0" applyNumberFormat="1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49" fontId="11" fillId="34" borderId="14" xfId="0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49" fontId="0" fillId="34" borderId="14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right" vertical="center" wrapText="1"/>
    </xf>
    <xf numFmtId="0" fontId="7" fillId="34" borderId="10" xfId="0" applyFont="1" applyFill="1" applyBorder="1" applyAlignment="1">
      <alignment horizontal="center" vertical="center" wrapText="1"/>
    </xf>
    <xf numFmtId="49" fontId="11" fillId="34" borderId="12" xfId="0" applyNumberFormat="1" applyFont="1" applyFill="1" applyBorder="1" applyAlignment="1">
      <alignment horizontal="center" vertical="center" wrapText="1"/>
    </xf>
    <xf numFmtId="49" fontId="11" fillId="34" borderId="13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8" fontId="0" fillId="34" borderId="10" xfId="0" applyNumberFormat="1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49" fontId="7" fillId="32" borderId="14" xfId="0" applyNumberFormat="1" applyFont="1" applyFill="1" applyBorder="1" applyAlignment="1">
      <alignment horizontal="right" vertical="center" wrapText="1"/>
    </xf>
    <xf numFmtId="0" fontId="0" fillId="32" borderId="12" xfId="0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9" fillId="33" borderId="14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0" fontId="7" fillId="0" borderId="14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9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left"/>
    </xf>
    <xf numFmtId="0" fontId="7" fillId="32" borderId="14" xfId="0" applyFont="1" applyFill="1" applyBorder="1" applyAlignment="1">
      <alignment horizontal="right" vertical="center"/>
    </xf>
    <xf numFmtId="0" fontId="0" fillId="32" borderId="12" xfId="0" applyFill="1" applyBorder="1" applyAlignment="1">
      <alignment horizontal="right" vertical="center"/>
    </xf>
    <xf numFmtId="0" fontId="0" fillId="32" borderId="13" xfId="0" applyFill="1" applyBorder="1" applyAlignment="1">
      <alignment horizontal="right" vertical="center"/>
    </xf>
    <xf numFmtId="0" fontId="7" fillId="33" borderId="14" xfId="0" applyFont="1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10" fillId="32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32" borderId="10" xfId="0" applyFont="1" applyFill="1" applyBorder="1" applyAlignment="1">
      <alignment horizontal="right" vertical="center"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10" fillId="32" borderId="13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2" borderId="12" xfId="0" applyFill="1" applyBorder="1" applyAlignment="1">
      <alignment vertical="center"/>
    </xf>
    <xf numFmtId="0" fontId="0" fillId="32" borderId="13" xfId="0" applyFill="1" applyBorder="1" applyAlignment="1">
      <alignment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right" vertical="center"/>
    </xf>
    <xf numFmtId="0" fontId="7" fillId="32" borderId="13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7" fillId="33" borderId="14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6" fillId="33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32" borderId="14" xfId="0" applyFont="1" applyFill="1" applyBorder="1" applyAlignment="1">
      <alignment horizontal="right" vertical="center" wrapText="1"/>
    </xf>
    <xf numFmtId="0" fontId="7" fillId="0" borderId="12" xfId="0" applyFont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194" fontId="8" fillId="0" borderId="14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vertical="center"/>
    </xf>
    <xf numFmtId="194" fontId="8" fillId="35" borderId="14" xfId="0" applyNumberFormat="1" applyFont="1" applyFill="1" applyBorder="1" applyAlignment="1">
      <alignment horizontal="center" vertical="center"/>
    </xf>
    <xf numFmtId="194" fontId="7" fillId="35" borderId="13" xfId="0" applyNumberFormat="1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7" fillId="37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Porcentagem 6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0"/>
  <sheetViews>
    <sheetView tabSelected="1" workbookViewId="0" topLeftCell="A1">
      <selection activeCell="J1" sqref="J1"/>
    </sheetView>
  </sheetViews>
  <sheetFormatPr defaultColWidth="9.140625" defaultRowHeight="12.75"/>
  <cols>
    <col min="1" max="1" width="15.28125" style="0" customWidth="1"/>
    <col min="2" max="2" width="11.140625" style="0" customWidth="1"/>
    <col min="3" max="3" width="13.28125" style="0" customWidth="1"/>
    <col min="4" max="4" width="10.140625" style="0" customWidth="1"/>
    <col min="5" max="5" width="12.421875" style="0" bestFit="1" customWidth="1"/>
    <col min="6" max="6" width="11.28125" style="0" bestFit="1" customWidth="1"/>
    <col min="7" max="7" width="9.8515625" style="0" customWidth="1"/>
    <col min="8" max="8" width="12.421875" style="0" customWidth="1"/>
    <col min="9" max="9" width="14.57421875" style="0" customWidth="1"/>
  </cols>
  <sheetData>
    <row r="1" spans="1:9" ht="3" customHeight="1">
      <c r="A1" s="1"/>
      <c r="B1" s="1"/>
      <c r="C1" s="1"/>
      <c r="D1" s="1"/>
      <c r="E1" s="1"/>
      <c r="F1" s="1"/>
      <c r="G1" s="1"/>
      <c r="H1" s="1"/>
      <c r="I1" s="1"/>
    </row>
    <row r="2" spans="1:9" ht="23.25">
      <c r="A2" s="289" t="s">
        <v>132</v>
      </c>
      <c r="B2" s="289"/>
      <c r="C2" s="289"/>
      <c r="D2" s="289"/>
      <c r="E2" s="289"/>
      <c r="F2" s="289"/>
      <c r="G2" s="289"/>
      <c r="H2" s="289"/>
      <c r="I2" s="290"/>
    </row>
    <row r="3" spans="1:9" ht="48.75" customHeight="1">
      <c r="A3" s="291" t="s">
        <v>176</v>
      </c>
      <c r="B3" s="291"/>
      <c r="C3" s="291"/>
      <c r="D3" s="291"/>
      <c r="E3" s="291"/>
      <c r="F3" s="291"/>
      <c r="G3" s="291"/>
      <c r="H3" s="291"/>
      <c r="I3" s="292"/>
    </row>
    <row r="4" spans="1:9" ht="15.75" customHeight="1">
      <c r="A4" s="203" t="s">
        <v>64</v>
      </c>
      <c r="B4" s="156"/>
      <c r="C4" s="156"/>
      <c r="D4" s="156"/>
      <c r="E4" s="164"/>
      <c r="F4" s="283" t="s">
        <v>104</v>
      </c>
      <c r="G4" s="293"/>
      <c r="H4" s="293"/>
      <c r="I4" s="284"/>
    </row>
    <row r="5" spans="1:9" ht="15.75" customHeight="1">
      <c r="A5" s="203" t="s">
        <v>65</v>
      </c>
      <c r="B5" s="156"/>
      <c r="C5" s="156"/>
      <c r="D5" s="156"/>
      <c r="E5" s="164"/>
      <c r="F5" s="283" t="s">
        <v>178</v>
      </c>
      <c r="G5" s="293"/>
      <c r="H5" s="293"/>
      <c r="I5" s="284"/>
    </row>
    <row r="6" spans="1:9" ht="21.75" customHeight="1">
      <c r="A6" s="203" t="s">
        <v>177</v>
      </c>
      <c r="B6" s="156"/>
      <c r="C6" s="156"/>
      <c r="D6" s="156"/>
      <c r="E6" s="156"/>
      <c r="F6" s="156"/>
      <c r="G6" s="156"/>
      <c r="H6" s="156"/>
      <c r="I6" s="164"/>
    </row>
    <row r="7" spans="1:9" ht="20.25" customHeight="1">
      <c r="A7" s="266" t="s">
        <v>26</v>
      </c>
      <c r="B7" s="276"/>
      <c r="C7" s="276"/>
      <c r="D7" s="276"/>
      <c r="E7" s="276"/>
      <c r="F7" s="276"/>
      <c r="G7" s="276"/>
      <c r="H7" s="276"/>
      <c r="I7" s="276"/>
    </row>
    <row r="8" spans="1:9" ht="15.75" customHeight="1">
      <c r="A8" s="31" t="s">
        <v>27</v>
      </c>
      <c r="B8" s="200" t="s">
        <v>28</v>
      </c>
      <c r="C8" s="287"/>
      <c r="D8" s="287"/>
      <c r="E8" s="287"/>
      <c r="F8" s="287"/>
      <c r="G8" s="287"/>
      <c r="H8" s="285" t="s">
        <v>179</v>
      </c>
      <c r="I8" s="286"/>
    </row>
    <row r="9" spans="1:9" ht="15.75" customHeight="1">
      <c r="A9" s="31" t="s">
        <v>29</v>
      </c>
      <c r="B9" s="200" t="s">
        <v>30</v>
      </c>
      <c r="C9" s="287"/>
      <c r="D9" s="287"/>
      <c r="E9" s="287"/>
      <c r="F9" s="287"/>
      <c r="G9" s="287"/>
      <c r="H9" s="288" t="s">
        <v>143</v>
      </c>
      <c r="I9" s="288"/>
    </row>
    <row r="10" spans="1:9" ht="41.25" customHeight="1">
      <c r="A10" s="31" t="s">
        <v>31</v>
      </c>
      <c r="B10" s="203" t="s">
        <v>106</v>
      </c>
      <c r="C10" s="281"/>
      <c r="D10" s="281"/>
      <c r="E10" s="281"/>
      <c r="F10" s="281"/>
      <c r="G10" s="282"/>
      <c r="H10" s="283" t="s">
        <v>174</v>
      </c>
      <c r="I10" s="284"/>
    </row>
    <row r="11" spans="1:9" ht="15.75" customHeight="1">
      <c r="A11" s="31" t="s">
        <v>32</v>
      </c>
      <c r="B11" s="203" t="s">
        <v>33</v>
      </c>
      <c r="C11" s="281"/>
      <c r="D11" s="281"/>
      <c r="E11" s="281"/>
      <c r="F11" s="281"/>
      <c r="G11" s="282"/>
      <c r="H11" s="285">
        <v>12</v>
      </c>
      <c r="I11" s="286"/>
    </row>
    <row r="12" spans="1:9" ht="7.5" customHeight="1">
      <c r="A12" s="280"/>
      <c r="B12" s="87"/>
      <c r="C12" s="87"/>
      <c r="D12" s="87"/>
      <c r="E12" s="87"/>
      <c r="F12" s="87"/>
      <c r="G12" s="87"/>
      <c r="H12" s="87"/>
      <c r="I12" s="87"/>
    </row>
    <row r="13" spans="1:9" ht="75.75" customHeight="1">
      <c r="A13" s="217" t="s">
        <v>130</v>
      </c>
      <c r="B13" s="218"/>
      <c r="C13" s="218"/>
      <c r="D13" s="218"/>
      <c r="E13" s="218"/>
      <c r="F13" s="218"/>
      <c r="G13" s="218"/>
      <c r="H13" s="218"/>
      <c r="I13" s="219"/>
    </row>
    <row r="14" spans="1:9" ht="21.75" customHeight="1">
      <c r="A14" s="266" t="s">
        <v>24</v>
      </c>
      <c r="B14" s="266"/>
      <c r="C14" s="266"/>
      <c r="D14" s="266"/>
      <c r="E14" s="266"/>
      <c r="F14" s="266"/>
      <c r="G14" s="266"/>
      <c r="H14" s="266"/>
      <c r="I14" s="276"/>
    </row>
    <row r="15" spans="1:9" ht="15.75" customHeight="1">
      <c r="A15" s="31">
        <v>1</v>
      </c>
      <c r="B15" s="200" t="s">
        <v>105</v>
      </c>
      <c r="C15" s="200"/>
      <c r="D15" s="200"/>
      <c r="E15" s="200"/>
      <c r="F15" s="200"/>
      <c r="G15" s="200"/>
      <c r="H15" s="269" t="s">
        <v>160</v>
      </c>
      <c r="I15" s="270"/>
    </row>
    <row r="16" spans="1:9" ht="15.75" customHeight="1">
      <c r="A16" s="31">
        <v>2</v>
      </c>
      <c r="B16" s="200" t="s">
        <v>85</v>
      </c>
      <c r="C16" s="200"/>
      <c r="D16" s="200"/>
      <c r="E16" s="200"/>
      <c r="F16" s="200"/>
      <c r="G16" s="200"/>
      <c r="H16" s="274">
        <v>1083.96</v>
      </c>
      <c r="I16" s="275"/>
    </row>
    <row r="17" spans="1:9" ht="15.75" customHeight="1">
      <c r="A17" s="31">
        <v>3</v>
      </c>
      <c r="B17" s="200" t="s">
        <v>162</v>
      </c>
      <c r="C17" s="200"/>
      <c r="D17" s="200"/>
      <c r="E17" s="200"/>
      <c r="F17" s="200"/>
      <c r="G17" s="200"/>
      <c r="H17" s="269" t="s">
        <v>161</v>
      </c>
      <c r="I17" s="270"/>
    </row>
    <row r="18" spans="1:9" ht="15.75" customHeight="1">
      <c r="A18" s="31">
        <v>4</v>
      </c>
      <c r="B18" s="200" t="s">
        <v>12</v>
      </c>
      <c r="C18" s="200"/>
      <c r="D18" s="200"/>
      <c r="E18" s="200"/>
      <c r="F18" s="200"/>
      <c r="G18" s="200"/>
      <c r="H18" s="271" t="s">
        <v>175</v>
      </c>
      <c r="I18" s="167"/>
    </row>
    <row r="19" spans="1:9" ht="9" customHeight="1">
      <c r="A19" s="272"/>
      <c r="B19" s="273"/>
      <c r="C19" s="273"/>
      <c r="D19" s="273"/>
      <c r="E19" s="273"/>
      <c r="F19" s="273"/>
      <c r="G19" s="273"/>
      <c r="H19" s="273"/>
      <c r="I19" s="273"/>
    </row>
    <row r="20" spans="1:9" ht="14.25" customHeight="1">
      <c r="A20" s="243" t="s">
        <v>88</v>
      </c>
      <c r="B20" s="244"/>
      <c r="C20" s="244"/>
      <c r="D20" s="244"/>
      <c r="E20" s="244"/>
      <c r="F20" s="244"/>
      <c r="G20" s="244"/>
      <c r="H20" s="244"/>
      <c r="I20" s="245"/>
    </row>
    <row r="21" spans="1:9" ht="9" customHeight="1">
      <c r="A21" s="277"/>
      <c r="B21" s="278"/>
      <c r="C21" s="278"/>
      <c r="D21" s="278"/>
      <c r="E21" s="278"/>
      <c r="F21" s="278"/>
      <c r="G21" s="278"/>
      <c r="H21" s="278"/>
      <c r="I21" s="279"/>
    </row>
    <row r="22" spans="1:9" ht="36" customHeight="1">
      <c r="A22" s="246" t="s">
        <v>66</v>
      </c>
      <c r="B22" s="247"/>
      <c r="C22" s="247"/>
      <c r="D22" s="247"/>
      <c r="E22" s="247"/>
      <c r="F22" s="247"/>
      <c r="G22" s="247"/>
      <c r="H22" s="247"/>
      <c r="I22" s="129"/>
    </row>
    <row r="23" spans="1:9" ht="25.5" customHeight="1">
      <c r="A23" s="10">
        <v>1</v>
      </c>
      <c r="B23" s="266" t="s">
        <v>34</v>
      </c>
      <c r="C23" s="266"/>
      <c r="D23" s="266"/>
      <c r="E23" s="55" t="s">
        <v>94</v>
      </c>
      <c r="F23" s="55" t="s">
        <v>172</v>
      </c>
      <c r="G23" s="55" t="s">
        <v>93</v>
      </c>
      <c r="H23" s="9" t="s">
        <v>14</v>
      </c>
      <c r="I23" s="10" t="s">
        <v>15</v>
      </c>
    </row>
    <row r="24" spans="1:9" ht="75.75" customHeight="1">
      <c r="A24" s="31" t="s">
        <v>27</v>
      </c>
      <c r="B24" s="203" t="s">
        <v>159</v>
      </c>
      <c r="C24" s="156"/>
      <c r="D24" s="164"/>
      <c r="E24" s="54">
        <v>21</v>
      </c>
      <c r="F24" s="54">
        <v>1</v>
      </c>
      <c r="G24" s="54">
        <v>200</v>
      </c>
      <c r="H24" s="53"/>
      <c r="I24" s="34">
        <f>(H16/220)*G24*F24*(E24/21)</f>
        <v>985.4181818181818</v>
      </c>
    </row>
    <row r="25" spans="1:9" ht="15.75" customHeight="1">
      <c r="A25" s="31" t="s">
        <v>29</v>
      </c>
      <c r="B25" s="267" t="s">
        <v>67</v>
      </c>
      <c r="C25" s="262"/>
      <c r="D25" s="262"/>
      <c r="E25" s="262"/>
      <c r="F25" s="262"/>
      <c r="G25" s="224"/>
      <c r="H25" s="32"/>
      <c r="I25" s="34">
        <v>0</v>
      </c>
    </row>
    <row r="26" spans="1:9" ht="15.75" customHeight="1">
      <c r="A26" s="31" t="s">
        <v>31</v>
      </c>
      <c r="B26" s="268" t="s">
        <v>173</v>
      </c>
      <c r="C26" s="262"/>
      <c r="D26" s="262"/>
      <c r="E26" s="262"/>
      <c r="F26" s="262"/>
      <c r="G26" s="224"/>
      <c r="H26" s="33">
        <v>0.4</v>
      </c>
      <c r="I26" s="34">
        <f>ROUND(H26*H16,2)</f>
        <v>433.58</v>
      </c>
    </row>
    <row r="27" spans="1:9" ht="15.75" customHeight="1">
      <c r="A27" s="31" t="s">
        <v>32</v>
      </c>
      <c r="B27" s="203" t="s">
        <v>165</v>
      </c>
      <c r="C27" s="156"/>
      <c r="D27" s="156"/>
      <c r="E27" s="156"/>
      <c r="F27" s="156"/>
      <c r="G27" s="156"/>
      <c r="H27" s="164"/>
      <c r="I27" s="34">
        <f>(H16/220)*(G24/25)*(16/12)*0</f>
        <v>0</v>
      </c>
    </row>
    <row r="28" spans="1:9" ht="15.75" customHeight="1">
      <c r="A28" s="31" t="s">
        <v>35</v>
      </c>
      <c r="B28" s="203" t="s">
        <v>68</v>
      </c>
      <c r="C28" s="259"/>
      <c r="D28" s="259"/>
      <c r="E28" s="259"/>
      <c r="F28" s="259"/>
      <c r="G28" s="259"/>
      <c r="H28" s="260"/>
      <c r="I28" s="34">
        <v>0</v>
      </c>
    </row>
    <row r="29" spans="1:9" ht="15.75" customHeight="1">
      <c r="A29" s="31" t="s">
        <v>36</v>
      </c>
      <c r="B29" s="203" t="s">
        <v>69</v>
      </c>
      <c r="C29" s="259"/>
      <c r="D29" s="259"/>
      <c r="E29" s="259"/>
      <c r="F29" s="259"/>
      <c r="G29" s="259"/>
      <c r="H29" s="260"/>
      <c r="I29" s="34">
        <v>0</v>
      </c>
    </row>
    <row r="30" spans="1:9" ht="15.75" customHeight="1">
      <c r="A30" s="72" t="s">
        <v>37</v>
      </c>
      <c r="B30" s="203" t="s">
        <v>70</v>
      </c>
      <c r="C30" s="259"/>
      <c r="D30" s="259"/>
      <c r="E30" s="259"/>
      <c r="F30" s="259"/>
      <c r="G30" s="259"/>
      <c r="H30" s="260"/>
      <c r="I30" s="34">
        <v>0</v>
      </c>
    </row>
    <row r="31" spans="1:9" ht="15.75" customHeight="1">
      <c r="A31" s="72" t="s">
        <v>163</v>
      </c>
      <c r="B31" s="203" t="s">
        <v>164</v>
      </c>
      <c r="C31" s="259"/>
      <c r="D31" s="259"/>
      <c r="E31" s="259"/>
      <c r="F31" s="259"/>
      <c r="G31" s="259"/>
      <c r="H31" s="260"/>
      <c r="I31" s="34">
        <f>SUM(I27:I30)*0.2*0</f>
        <v>0</v>
      </c>
    </row>
    <row r="32" spans="1:9" ht="15.75" customHeight="1">
      <c r="A32" s="261" t="s">
        <v>81</v>
      </c>
      <c r="B32" s="262"/>
      <c r="C32" s="262"/>
      <c r="D32" s="262"/>
      <c r="E32" s="262"/>
      <c r="F32" s="262"/>
      <c r="G32" s="262"/>
      <c r="H32" s="224"/>
      <c r="I32" s="18">
        <f>SUM(I24:I31)</f>
        <v>1418.9981818181818</v>
      </c>
    </row>
    <row r="33" spans="1:9" ht="30" customHeight="1">
      <c r="A33" s="263" t="s">
        <v>39</v>
      </c>
      <c r="B33" s="90"/>
      <c r="C33" s="90"/>
      <c r="D33" s="90"/>
      <c r="E33" s="90"/>
      <c r="F33" s="90"/>
      <c r="G33" s="90"/>
      <c r="H33" s="90"/>
      <c r="I33" s="264"/>
    </row>
    <row r="34" spans="1:9" ht="18.75" customHeight="1">
      <c r="A34" s="24">
        <v>2</v>
      </c>
      <c r="B34" s="168" t="s">
        <v>40</v>
      </c>
      <c r="C34" s="205"/>
      <c r="D34" s="205"/>
      <c r="E34" s="205"/>
      <c r="F34" s="205"/>
      <c r="G34" s="205"/>
      <c r="H34" s="55" t="s">
        <v>95</v>
      </c>
      <c r="I34" s="6" t="s">
        <v>16</v>
      </c>
    </row>
    <row r="35" spans="1:9" ht="15.75" customHeight="1">
      <c r="A35" s="5" t="s">
        <v>27</v>
      </c>
      <c r="B35" s="76" t="s">
        <v>144</v>
      </c>
      <c r="C35" s="166"/>
      <c r="D35" s="166"/>
      <c r="E35" s="166"/>
      <c r="F35" s="166"/>
      <c r="G35" s="166"/>
      <c r="H35" s="61"/>
      <c r="I35" s="35">
        <f>MAX((H37*H36*E24*F24)-(0.06*I24),0)</f>
        <v>0</v>
      </c>
    </row>
    <row r="36" spans="1:9" ht="22.5" customHeight="1">
      <c r="A36" s="5"/>
      <c r="B36" s="255" t="s">
        <v>83</v>
      </c>
      <c r="C36" s="256"/>
      <c r="D36" s="256"/>
      <c r="E36" s="256"/>
      <c r="F36" s="256"/>
      <c r="G36" s="256"/>
      <c r="H36" s="56"/>
      <c r="I36" s="36" t="s">
        <v>25</v>
      </c>
    </row>
    <row r="37" spans="1:9" ht="17.25" customHeight="1">
      <c r="A37" s="5"/>
      <c r="B37" s="265" t="s">
        <v>84</v>
      </c>
      <c r="C37" s="265"/>
      <c r="D37" s="265"/>
      <c r="E37" s="265"/>
      <c r="F37" s="265"/>
      <c r="G37" s="265"/>
      <c r="H37" s="70">
        <v>2</v>
      </c>
      <c r="I37" s="36"/>
    </row>
    <row r="38" spans="1:9" ht="27" customHeight="1">
      <c r="A38" s="5" t="s">
        <v>29</v>
      </c>
      <c r="B38" s="203" t="s">
        <v>167</v>
      </c>
      <c r="C38" s="156"/>
      <c r="D38" s="156"/>
      <c r="E38" s="156"/>
      <c r="F38" s="156"/>
      <c r="G38" s="164"/>
      <c r="H38" s="61"/>
      <c r="I38" s="35">
        <f>(E24*H39*(1-0.18))*F24</f>
        <v>288.0906</v>
      </c>
    </row>
    <row r="39" spans="1:9" ht="15.75" customHeight="1">
      <c r="A39" s="5"/>
      <c r="B39" s="255" t="s">
        <v>168</v>
      </c>
      <c r="C39" s="256"/>
      <c r="D39" s="256"/>
      <c r="E39" s="256"/>
      <c r="F39" s="256"/>
      <c r="G39" s="256"/>
      <c r="H39" s="56">
        <v>16.73</v>
      </c>
      <c r="I39" s="36" t="s">
        <v>25</v>
      </c>
    </row>
    <row r="40" spans="1:9" ht="15.75" customHeight="1">
      <c r="A40" s="5" t="s">
        <v>32</v>
      </c>
      <c r="B40" s="203" t="s">
        <v>71</v>
      </c>
      <c r="C40" s="156"/>
      <c r="D40" s="156"/>
      <c r="E40" s="156"/>
      <c r="F40" s="156"/>
      <c r="G40" s="156"/>
      <c r="H40" s="57">
        <v>0</v>
      </c>
      <c r="I40" s="63">
        <f>H40*F24</f>
        <v>0</v>
      </c>
    </row>
    <row r="41" spans="1:9" ht="15.75" customHeight="1">
      <c r="A41" s="5" t="s">
        <v>35</v>
      </c>
      <c r="B41" s="163" t="s">
        <v>166</v>
      </c>
      <c r="C41" s="215"/>
      <c r="D41" s="215"/>
      <c r="E41" s="215"/>
      <c r="F41" s="215"/>
      <c r="G41" s="215"/>
      <c r="H41" s="57">
        <v>15.02</v>
      </c>
      <c r="I41" s="4">
        <f>H41*F24</f>
        <v>15.02</v>
      </c>
    </row>
    <row r="42" spans="1:9" ht="15.75" customHeight="1">
      <c r="A42" s="5" t="s">
        <v>36</v>
      </c>
      <c r="B42" s="203" t="s">
        <v>13</v>
      </c>
      <c r="C42" s="156"/>
      <c r="D42" s="156"/>
      <c r="E42" s="156"/>
      <c r="F42" s="156"/>
      <c r="G42" s="156"/>
      <c r="H42" s="57">
        <v>0</v>
      </c>
      <c r="I42" s="4">
        <f>H42*F24</f>
        <v>0</v>
      </c>
    </row>
    <row r="43" spans="1:9" ht="15.75" customHeight="1">
      <c r="A43" s="28"/>
      <c r="B43" s="187" t="s">
        <v>41</v>
      </c>
      <c r="C43" s="234"/>
      <c r="D43" s="234"/>
      <c r="E43" s="234"/>
      <c r="F43" s="234"/>
      <c r="G43" s="234"/>
      <c r="H43" s="234"/>
      <c r="I43" s="8">
        <f>SUM(I35:I42)</f>
        <v>303.1106</v>
      </c>
    </row>
    <row r="44" spans="1:9" ht="7.5" customHeight="1">
      <c r="A44" s="237"/>
      <c r="B44" s="257"/>
      <c r="C44" s="257"/>
      <c r="D44" s="257"/>
      <c r="E44" s="257"/>
      <c r="F44" s="257"/>
      <c r="G44" s="257"/>
      <c r="H44" s="257"/>
      <c r="I44" s="258"/>
    </row>
    <row r="45" spans="1:9" ht="15.75" customHeight="1">
      <c r="A45" s="248" t="s">
        <v>72</v>
      </c>
      <c r="B45" s="249"/>
      <c r="C45" s="249"/>
      <c r="D45" s="249"/>
      <c r="E45" s="249"/>
      <c r="F45" s="249"/>
      <c r="G45" s="249"/>
      <c r="H45" s="249"/>
      <c r="I45" s="250"/>
    </row>
    <row r="46" spans="1:9" ht="7.5" customHeight="1">
      <c r="A46" s="226"/>
      <c r="B46" s="251"/>
      <c r="C46" s="251"/>
      <c r="D46" s="251"/>
      <c r="E46" s="251"/>
      <c r="F46" s="251"/>
      <c r="G46" s="251"/>
      <c r="H46" s="251"/>
      <c r="I46" s="252"/>
    </row>
    <row r="47" spans="1:9" ht="30" customHeight="1">
      <c r="A47" s="253" t="s">
        <v>42</v>
      </c>
      <c r="B47" s="254"/>
      <c r="C47" s="254"/>
      <c r="D47" s="254"/>
      <c r="E47" s="254"/>
      <c r="F47" s="254"/>
      <c r="G47" s="254"/>
      <c r="H47" s="254"/>
      <c r="I47" s="77"/>
    </row>
    <row r="48" spans="1:9" ht="15.75" customHeight="1">
      <c r="A48" s="24">
        <v>3</v>
      </c>
      <c r="B48" s="168" t="s">
        <v>111</v>
      </c>
      <c r="C48" s="205"/>
      <c r="D48" s="205"/>
      <c r="E48" s="205"/>
      <c r="F48" s="205"/>
      <c r="G48" s="205"/>
      <c r="H48" s="62" t="s">
        <v>95</v>
      </c>
      <c r="I48" s="24" t="s">
        <v>16</v>
      </c>
    </row>
    <row r="49" spans="1:9" ht="15.75" customHeight="1">
      <c r="A49" s="5" t="s">
        <v>27</v>
      </c>
      <c r="B49" s="203" t="s">
        <v>43</v>
      </c>
      <c r="C49" s="156"/>
      <c r="D49" s="156"/>
      <c r="E49" s="156"/>
      <c r="F49" s="156"/>
      <c r="G49" s="156"/>
      <c r="H49" s="56">
        <v>0</v>
      </c>
      <c r="I49" s="4">
        <f>H49*F24</f>
        <v>0</v>
      </c>
    </row>
    <row r="50" spans="1:9" ht="15.75" customHeight="1">
      <c r="A50" s="5" t="s">
        <v>29</v>
      </c>
      <c r="B50" s="203" t="s">
        <v>44</v>
      </c>
      <c r="C50" s="156"/>
      <c r="D50" s="156"/>
      <c r="E50" s="156"/>
      <c r="F50" s="156"/>
      <c r="G50" s="156"/>
      <c r="H50" s="57">
        <v>0</v>
      </c>
      <c r="I50" s="63">
        <f>H50*F24</f>
        <v>0</v>
      </c>
    </row>
    <row r="51" spans="1:9" ht="15.75" customHeight="1">
      <c r="A51" s="5" t="s">
        <v>31</v>
      </c>
      <c r="B51" s="203" t="s">
        <v>45</v>
      </c>
      <c r="C51" s="156"/>
      <c r="D51" s="156"/>
      <c r="E51" s="156"/>
      <c r="F51" s="156"/>
      <c r="G51" s="156"/>
      <c r="H51" s="57">
        <v>0</v>
      </c>
      <c r="I51" s="63">
        <f>H51*F24</f>
        <v>0</v>
      </c>
    </row>
    <row r="52" spans="1:9" ht="15.75" customHeight="1">
      <c r="A52" s="5" t="s">
        <v>32</v>
      </c>
      <c r="B52" s="203" t="s">
        <v>13</v>
      </c>
      <c r="C52" s="156"/>
      <c r="D52" s="156"/>
      <c r="E52" s="156"/>
      <c r="F52" s="156"/>
      <c r="G52" s="156"/>
      <c r="H52" s="57">
        <v>0</v>
      </c>
      <c r="I52" s="63">
        <f>H52*F24</f>
        <v>0</v>
      </c>
    </row>
    <row r="53" spans="1:9" ht="15.75" customHeight="1">
      <c r="A53" s="187" t="s">
        <v>73</v>
      </c>
      <c r="B53" s="240"/>
      <c r="C53" s="240"/>
      <c r="D53" s="240"/>
      <c r="E53" s="240"/>
      <c r="F53" s="240"/>
      <c r="G53" s="240"/>
      <c r="H53" s="241"/>
      <c r="I53" s="7">
        <f>SUM(I49:I52)</f>
        <v>0</v>
      </c>
    </row>
    <row r="54" spans="1:9" ht="8.25" customHeight="1">
      <c r="A54" s="242"/>
      <c r="B54" s="238"/>
      <c r="C54" s="238"/>
      <c r="D54" s="238"/>
      <c r="E54" s="238"/>
      <c r="F54" s="238"/>
      <c r="G54" s="238"/>
      <c r="H54" s="238"/>
      <c r="I54" s="239"/>
    </row>
    <row r="55" spans="1:9" ht="15.75" customHeight="1">
      <c r="A55" s="243" t="s">
        <v>89</v>
      </c>
      <c r="B55" s="244"/>
      <c r="C55" s="244"/>
      <c r="D55" s="244"/>
      <c r="E55" s="244"/>
      <c r="F55" s="244"/>
      <c r="G55" s="244"/>
      <c r="H55" s="244"/>
      <c r="I55" s="245"/>
    </row>
    <row r="56" spans="1:9" ht="8.25" customHeight="1">
      <c r="A56" s="13"/>
      <c r="B56" s="11"/>
      <c r="C56" s="11"/>
      <c r="D56" s="11"/>
      <c r="E56" s="11"/>
      <c r="F56" s="11"/>
      <c r="G56" s="11"/>
      <c r="H56" s="11"/>
      <c r="I56" s="12"/>
    </row>
    <row r="57" spans="1:9" ht="32.25" customHeight="1">
      <c r="A57" s="246" t="s">
        <v>107</v>
      </c>
      <c r="B57" s="247"/>
      <c r="C57" s="247"/>
      <c r="D57" s="247"/>
      <c r="E57" s="247"/>
      <c r="F57" s="247"/>
      <c r="G57" s="247"/>
      <c r="H57" s="247"/>
      <c r="I57" s="129"/>
    </row>
    <row r="58" spans="1:9" ht="30" customHeight="1">
      <c r="A58" s="25" t="s">
        <v>46</v>
      </c>
      <c r="B58" s="168" t="s">
        <v>47</v>
      </c>
      <c r="C58" s="205"/>
      <c r="D58" s="205"/>
      <c r="E58" s="205"/>
      <c r="F58" s="205"/>
      <c r="G58" s="206"/>
      <c r="H58" s="6" t="s">
        <v>112</v>
      </c>
      <c r="I58" s="6" t="s">
        <v>16</v>
      </c>
    </row>
    <row r="59" spans="1:9" ht="15.75" customHeight="1">
      <c r="A59" s="30" t="s">
        <v>27</v>
      </c>
      <c r="B59" s="163" t="s">
        <v>17</v>
      </c>
      <c r="C59" s="215"/>
      <c r="D59" s="215"/>
      <c r="E59" s="215"/>
      <c r="F59" s="215"/>
      <c r="G59" s="216"/>
      <c r="H59" s="60">
        <v>0.2</v>
      </c>
      <c r="I59" s="4">
        <f aca="true" t="shared" si="0" ref="I59:I66">$I$32*H59</f>
        <v>283.79963636363635</v>
      </c>
    </row>
    <row r="60" spans="1:9" ht="15.75" customHeight="1">
      <c r="A60" s="30" t="s">
        <v>29</v>
      </c>
      <c r="B60" s="163" t="s">
        <v>18</v>
      </c>
      <c r="C60" s="215"/>
      <c r="D60" s="215"/>
      <c r="E60" s="215"/>
      <c r="F60" s="215"/>
      <c r="G60" s="216"/>
      <c r="H60" s="60">
        <v>0.015</v>
      </c>
      <c r="I60" s="4">
        <f t="shared" si="0"/>
        <v>21.284972727272727</v>
      </c>
    </row>
    <row r="61" spans="1:9" ht="15.75" customHeight="1">
      <c r="A61" s="30" t="s">
        <v>31</v>
      </c>
      <c r="B61" s="163" t="s">
        <v>19</v>
      </c>
      <c r="C61" s="215"/>
      <c r="D61" s="215"/>
      <c r="E61" s="215"/>
      <c r="F61" s="215"/>
      <c r="G61" s="216"/>
      <c r="H61" s="60">
        <v>0.01</v>
      </c>
      <c r="I61" s="4">
        <f t="shared" si="0"/>
        <v>14.189981818181819</v>
      </c>
    </row>
    <row r="62" spans="1:9" ht="15.75" customHeight="1">
      <c r="A62" s="30" t="s">
        <v>32</v>
      </c>
      <c r="B62" s="163" t="s">
        <v>20</v>
      </c>
      <c r="C62" s="215"/>
      <c r="D62" s="215"/>
      <c r="E62" s="215"/>
      <c r="F62" s="215"/>
      <c r="G62" s="216"/>
      <c r="H62" s="60">
        <v>0.002</v>
      </c>
      <c r="I62" s="4">
        <f t="shared" si="0"/>
        <v>2.8379963636363637</v>
      </c>
    </row>
    <row r="63" spans="1:9" ht="15.75" customHeight="1">
      <c r="A63" s="30" t="s">
        <v>35</v>
      </c>
      <c r="B63" s="203" t="s">
        <v>74</v>
      </c>
      <c r="C63" s="156"/>
      <c r="D63" s="156"/>
      <c r="E63" s="156"/>
      <c r="F63" s="156"/>
      <c r="G63" s="164"/>
      <c r="H63" s="60">
        <v>0.025</v>
      </c>
      <c r="I63" s="4">
        <f t="shared" si="0"/>
        <v>35.474954545454544</v>
      </c>
    </row>
    <row r="64" spans="1:9" ht="15.75" customHeight="1">
      <c r="A64" s="30" t="s">
        <v>36</v>
      </c>
      <c r="B64" s="203" t="s">
        <v>21</v>
      </c>
      <c r="C64" s="156"/>
      <c r="D64" s="156"/>
      <c r="E64" s="156"/>
      <c r="F64" s="156"/>
      <c r="G64" s="164"/>
      <c r="H64" s="38">
        <v>0.08</v>
      </c>
      <c r="I64" s="4">
        <f t="shared" si="0"/>
        <v>113.51985454545455</v>
      </c>
    </row>
    <row r="65" spans="1:9" ht="79.5" customHeight="1">
      <c r="A65" s="30" t="s">
        <v>37</v>
      </c>
      <c r="B65" s="200" t="s">
        <v>108</v>
      </c>
      <c r="C65" s="236"/>
      <c r="D65" s="52" t="s">
        <v>91</v>
      </c>
      <c r="E65" s="58">
        <v>0.03</v>
      </c>
      <c r="F65" s="52" t="s">
        <v>92</v>
      </c>
      <c r="G65" s="59"/>
      <c r="H65" s="50">
        <f>ROUND((E65*G65),6)</f>
        <v>0</v>
      </c>
      <c r="I65" s="4">
        <f t="shared" si="0"/>
        <v>0</v>
      </c>
    </row>
    <row r="66" spans="1:9" ht="15.75" customHeight="1">
      <c r="A66" s="30" t="s">
        <v>38</v>
      </c>
      <c r="B66" s="203" t="s">
        <v>22</v>
      </c>
      <c r="C66" s="156"/>
      <c r="D66" s="156"/>
      <c r="E66" s="156"/>
      <c r="F66" s="156"/>
      <c r="G66" s="164"/>
      <c r="H66" s="60">
        <v>0.006</v>
      </c>
      <c r="I66" s="4">
        <f t="shared" si="0"/>
        <v>8.51398909090909</v>
      </c>
    </row>
    <row r="67" spans="1:9" ht="15.75" customHeight="1">
      <c r="A67" s="187" t="s">
        <v>23</v>
      </c>
      <c r="B67" s="188"/>
      <c r="C67" s="188"/>
      <c r="D67" s="188"/>
      <c r="E67" s="188"/>
      <c r="F67" s="188"/>
      <c r="G67" s="189"/>
      <c r="H67" s="51">
        <f>SUM(H59:H66)</f>
        <v>0.3380000000000001</v>
      </c>
      <c r="I67" s="8">
        <f>SUM(I59:I66)</f>
        <v>479.6213854545454</v>
      </c>
    </row>
    <row r="68" spans="1:9" ht="8.25" customHeight="1">
      <c r="A68" s="14"/>
      <c r="B68" s="15"/>
      <c r="C68" s="15"/>
      <c r="D68" s="15"/>
      <c r="E68" s="15"/>
      <c r="F68" s="15"/>
      <c r="G68" s="15"/>
      <c r="H68" s="16"/>
      <c r="I68" s="17"/>
    </row>
    <row r="69" spans="1:9" ht="39.75" customHeight="1">
      <c r="A69" s="163" t="s">
        <v>109</v>
      </c>
      <c r="B69" s="156"/>
      <c r="C69" s="156"/>
      <c r="D69" s="156"/>
      <c r="E69" s="156"/>
      <c r="F69" s="156"/>
      <c r="G69" s="156"/>
      <c r="H69" s="156"/>
      <c r="I69" s="164"/>
    </row>
    <row r="70" spans="1:9" ht="7.5" customHeight="1">
      <c r="A70" s="237"/>
      <c r="B70" s="238"/>
      <c r="C70" s="238"/>
      <c r="D70" s="238"/>
      <c r="E70" s="238"/>
      <c r="F70" s="238"/>
      <c r="G70" s="238"/>
      <c r="H70" s="238"/>
      <c r="I70" s="239"/>
    </row>
    <row r="71" spans="1:9" ht="18" customHeight="1">
      <c r="A71" s="217" t="s">
        <v>123</v>
      </c>
      <c r="B71" s="231"/>
      <c r="C71" s="231"/>
      <c r="D71" s="231"/>
      <c r="E71" s="231"/>
      <c r="F71" s="231"/>
      <c r="G71" s="231"/>
      <c r="H71" s="231"/>
      <c r="I71" s="232"/>
    </row>
    <row r="72" spans="1:9" ht="15.75" customHeight="1">
      <c r="A72" s="24" t="s">
        <v>48</v>
      </c>
      <c r="B72" s="168" t="s">
        <v>124</v>
      </c>
      <c r="C72" s="205"/>
      <c r="D72" s="205"/>
      <c r="E72" s="205"/>
      <c r="F72" s="205"/>
      <c r="G72" s="205"/>
      <c r="H72" s="233"/>
      <c r="I72" s="24" t="s">
        <v>16</v>
      </c>
    </row>
    <row r="73" spans="1:9" ht="15.75" customHeight="1">
      <c r="A73" s="5" t="s">
        <v>27</v>
      </c>
      <c r="B73" s="163" t="s">
        <v>145</v>
      </c>
      <c r="C73" s="215"/>
      <c r="D73" s="215"/>
      <c r="E73" s="215"/>
      <c r="F73" s="215"/>
      <c r="G73" s="215"/>
      <c r="H73" s="164"/>
      <c r="I73" s="4">
        <f>$I$32/12</f>
        <v>118.24984848484848</v>
      </c>
    </row>
    <row r="74" spans="1:9" ht="15.75" customHeight="1">
      <c r="A74" s="187" t="s">
        <v>49</v>
      </c>
      <c r="B74" s="234"/>
      <c r="C74" s="234"/>
      <c r="D74" s="234"/>
      <c r="E74" s="234"/>
      <c r="F74" s="234"/>
      <c r="G74" s="234"/>
      <c r="H74" s="235"/>
      <c r="I74" s="49">
        <f>SUM(I73:I73)</f>
        <v>118.24984848484848</v>
      </c>
    </row>
    <row r="75" spans="1:9" ht="15.75" customHeight="1">
      <c r="A75" s="5" t="s">
        <v>29</v>
      </c>
      <c r="B75" s="163" t="s">
        <v>110</v>
      </c>
      <c r="C75" s="215"/>
      <c r="D75" s="215"/>
      <c r="E75" s="215"/>
      <c r="F75" s="215"/>
      <c r="G75" s="215"/>
      <c r="H75" s="224"/>
      <c r="I75" s="48">
        <f>H67*I74</f>
        <v>39.9684487878788</v>
      </c>
    </row>
    <row r="76" spans="1:9" ht="15.75" customHeight="1">
      <c r="A76" s="204" t="s">
        <v>23</v>
      </c>
      <c r="B76" s="223"/>
      <c r="C76" s="223"/>
      <c r="D76" s="223"/>
      <c r="E76" s="223"/>
      <c r="F76" s="223"/>
      <c r="G76" s="223"/>
      <c r="H76" s="225"/>
      <c r="I76" s="49">
        <f>SUM(I74:I75)</f>
        <v>158.21829727272728</v>
      </c>
    </row>
    <row r="77" spans="1:9" ht="10.5" customHeight="1">
      <c r="A77" s="226"/>
      <c r="B77" s="227"/>
      <c r="C77" s="227"/>
      <c r="D77" s="227"/>
      <c r="E77" s="227"/>
      <c r="F77" s="227"/>
      <c r="G77" s="227"/>
      <c r="H77" s="227"/>
      <c r="I77" s="228"/>
    </row>
    <row r="78" spans="1:9" ht="24.75" customHeight="1">
      <c r="A78" s="217" t="s">
        <v>50</v>
      </c>
      <c r="B78" s="218"/>
      <c r="C78" s="218"/>
      <c r="D78" s="218"/>
      <c r="E78" s="218"/>
      <c r="F78" s="218"/>
      <c r="G78" s="218"/>
      <c r="H78" s="218"/>
      <c r="I78" s="219"/>
    </row>
    <row r="79" spans="1:9" ht="15.75" customHeight="1">
      <c r="A79" s="24" t="s">
        <v>51</v>
      </c>
      <c r="B79" s="220" t="s">
        <v>52</v>
      </c>
      <c r="C79" s="221"/>
      <c r="D79" s="221"/>
      <c r="E79" s="221"/>
      <c r="F79" s="221"/>
      <c r="G79" s="221"/>
      <c r="H79" s="222"/>
      <c r="I79" s="24" t="s">
        <v>16</v>
      </c>
    </row>
    <row r="80" spans="1:9" ht="15.75" customHeight="1">
      <c r="A80" s="5" t="s">
        <v>27</v>
      </c>
      <c r="B80" s="203" t="s">
        <v>146</v>
      </c>
      <c r="C80" s="156"/>
      <c r="D80" s="156"/>
      <c r="E80" s="156"/>
      <c r="F80" s="156"/>
      <c r="G80" s="156"/>
      <c r="H80" s="164"/>
      <c r="I80" s="4">
        <f>((($I$32+$I$32/3)*4/12)/12)*0.02</f>
        <v>1.0511097643097644</v>
      </c>
    </row>
    <row r="81" spans="1:9" ht="15.75" customHeight="1">
      <c r="A81" s="5" t="s">
        <v>29</v>
      </c>
      <c r="B81" s="203" t="s">
        <v>113</v>
      </c>
      <c r="C81" s="156"/>
      <c r="D81" s="156"/>
      <c r="E81" s="156"/>
      <c r="F81" s="156"/>
      <c r="G81" s="156"/>
      <c r="H81" s="164"/>
      <c r="I81" s="4">
        <f>H67*I80</f>
        <v>0.35527510033670046</v>
      </c>
    </row>
    <row r="82" spans="1:9" ht="15.75" customHeight="1">
      <c r="A82" s="187" t="s">
        <v>23</v>
      </c>
      <c r="B82" s="229"/>
      <c r="C82" s="229"/>
      <c r="D82" s="229"/>
      <c r="E82" s="229"/>
      <c r="F82" s="229"/>
      <c r="G82" s="229"/>
      <c r="H82" s="230"/>
      <c r="I82" s="8">
        <f>SUM(I80:I81)</f>
        <v>1.406384864646465</v>
      </c>
    </row>
    <row r="83" spans="1:9" ht="26.25" customHeight="1">
      <c r="A83" s="207" t="s">
        <v>115</v>
      </c>
      <c r="B83" s="208"/>
      <c r="C83" s="208"/>
      <c r="D83" s="208"/>
      <c r="E83" s="208"/>
      <c r="F83" s="208"/>
      <c r="G83" s="208"/>
      <c r="H83" s="208"/>
      <c r="I83" s="209"/>
    </row>
    <row r="84" spans="1:9" ht="15.75" customHeight="1">
      <c r="A84" s="24" t="s">
        <v>53</v>
      </c>
      <c r="B84" s="220" t="s">
        <v>114</v>
      </c>
      <c r="C84" s="221"/>
      <c r="D84" s="221"/>
      <c r="E84" s="221"/>
      <c r="F84" s="221"/>
      <c r="G84" s="221"/>
      <c r="H84" s="222"/>
      <c r="I84" s="24" t="s">
        <v>16</v>
      </c>
    </row>
    <row r="85" spans="1:9" ht="30" customHeight="1">
      <c r="A85" s="5" t="s">
        <v>27</v>
      </c>
      <c r="B85" s="163" t="s">
        <v>147</v>
      </c>
      <c r="C85" s="215"/>
      <c r="D85" s="215"/>
      <c r="E85" s="215"/>
      <c r="F85" s="215"/>
      <c r="G85" s="215"/>
      <c r="H85" s="216"/>
      <c r="I85" s="4">
        <f>(($I$32+$I$73+$I$94)/12)*(33/30)*0.5</f>
        <v>77.68358101851851</v>
      </c>
    </row>
    <row r="86" spans="1:9" ht="30" customHeight="1">
      <c r="A86" s="5" t="s">
        <v>29</v>
      </c>
      <c r="B86" s="210" t="s">
        <v>117</v>
      </c>
      <c r="C86" s="210"/>
      <c r="D86" s="210"/>
      <c r="E86" s="210"/>
      <c r="F86" s="210"/>
      <c r="G86" s="210"/>
      <c r="H86" s="210"/>
      <c r="I86" s="4">
        <f>$H$64*I85</f>
        <v>6.214686481481481</v>
      </c>
    </row>
    <row r="87" spans="1:9" ht="30" customHeight="1">
      <c r="A87" s="5" t="s">
        <v>31</v>
      </c>
      <c r="B87" s="163" t="s">
        <v>148</v>
      </c>
      <c r="C87" s="215"/>
      <c r="D87" s="215"/>
      <c r="E87" s="215"/>
      <c r="F87" s="215"/>
      <c r="G87" s="215"/>
      <c r="H87" s="216"/>
      <c r="I87" s="4">
        <f>0.5*$H$64*($I$32+$I$73+$I$94)*0.5</f>
        <v>33.898289898989894</v>
      </c>
    </row>
    <row r="88" spans="1:9" ht="30" customHeight="1">
      <c r="A88" s="5" t="s">
        <v>32</v>
      </c>
      <c r="B88" s="211" t="s">
        <v>149</v>
      </c>
      <c r="C88" s="210"/>
      <c r="D88" s="210"/>
      <c r="E88" s="210"/>
      <c r="F88" s="210"/>
      <c r="G88" s="210"/>
      <c r="H88" s="210"/>
      <c r="I88" s="4">
        <f>(($I$32+$I$73+$I$94)/12)*(7/30)*0.5</f>
        <v>16.478335367564533</v>
      </c>
    </row>
    <row r="89" spans="1:9" ht="30" customHeight="1">
      <c r="A89" s="5" t="s">
        <v>35</v>
      </c>
      <c r="B89" s="212" t="s">
        <v>116</v>
      </c>
      <c r="C89" s="213"/>
      <c r="D89" s="213"/>
      <c r="E89" s="213"/>
      <c r="F89" s="213"/>
      <c r="G89" s="213"/>
      <c r="H89" s="214"/>
      <c r="I89" s="4">
        <f>$H$67*I88</f>
        <v>5.569677354236814</v>
      </c>
    </row>
    <row r="90" spans="1:9" ht="30" customHeight="1">
      <c r="A90" s="5" t="s">
        <v>36</v>
      </c>
      <c r="B90" s="163" t="s">
        <v>150</v>
      </c>
      <c r="C90" s="215"/>
      <c r="D90" s="215"/>
      <c r="E90" s="215"/>
      <c r="F90" s="215"/>
      <c r="G90" s="215"/>
      <c r="H90" s="216"/>
      <c r="I90" s="4">
        <f>0.5*$H$64*($I$32+$I$73+$I$94)*0.5</f>
        <v>33.898289898989894</v>
      </c>
    </row>
    <row r="91" spans="1:9" ht="15.75" customHeight="1">
      <c r="A91" s="204" t="s">
        <v>23</v>
      </c>
      <c r="B91" s="223"/>
      <c r="C91" s="223"/>
      <c r="D91" s="223"/>
      <c r="E91" s="223"/>
      <c r="F91" s="223"/>
      <c r="G91" s="223"/>
      <c r="H91" s="223"/>
      <c r="I91" s="8">
        <f>SUM(I85:I90)</f>
        <v>173.74286001978112</v>
      </c>
    </row>
    <row r="92" spans="1:9" ht="24" customHeight="1">
      <c r="A92" s="217" t="s">
        <v>118</v>
      </c>
      <c r="B92" s="218"/>
      <c r="C92" s="218"/>
      <c r="D92" s="218"/>
      <c r="E92" s="218"/>
      <c r="F92" s="218"/>
      <c r="G92" s="218"/>
      <c r="H92" s="218"/>
      <c r="I92" s="219"/>
    </row>
    <row r="93" spans="1:9" ht="15.75" customHeight="1">
      <c r="A93" s="26" t="s">
        <v>54</v>
      </c>
      <c r="B93" s="220" t="s">
        <v>119</v>
      </c>
      <c r="C93" s="221"/>
      <c r="D93" s="221"/>
      <c r="E93" s="221"/>
      <c r="F93" s="221"/>
      <c r="G93" s="221"/>
      <c r="H93" s="222"/>
      <c r="I93" s="26" t="s">
        <v>16</v>
      </c>
    </row>
    <row r="94" spans="1:9" ht="19.5" customHeight="1">
      <c r="A94" s="39" t="s">
        <v>27</v>
      </c>
      <c r="B94" s="163" t="s">
        <v>151</v>
      </c>
      <c r="C94" s="215"/>
      <c r="D94" s="215"/>
      <c r="E94" s="215"/>
      <c r="F94" s="215"/>
      <c r="G94" s="215"/>
      <c r="H94" s="216"/>
      <c r="I94" s="4">
        <f>($I$32/12)+(($I$32/3)/12)</f>
        <v>157.66646464646465</v>
      </c>
    </row>
    <row r="95" spans="1:9" ht="19.5" customHeight="1">
      <c r="A95" s="39" t="s">
        <v>29</v>
      </c>
      <c r="B95" s="210" t="s">
        <v>152</v>
      </c>
      <c r="C95" s="210"/>
      <c r="D95" s="210"/>
      <c r="E95" s="210"/>
      <c r="F95" s="210"/>
      <c r="G95" s="210"/>
      <c r="H95" s="210"/>
      <c r="I95" s="34">
        <f>(($I$32/30)*5)/12</f>
        <v>19.70830808080808</v>
      </c>
    </row>
    <row r="96" spans="1:9" ht="19.5" customHeight="1">
      <c r="A96" s="39" t="s">
        <v>31</v>
      </c>
      <c r="B96" s="210" t="s">
        <v>153</v>
      </c>
      <c r="C96" s="210"/>
      <c r="D96" s="210"/>
      <c r="E96" s="210"/>
      <c r="F96" s="210"/>
      <c r="G96" s="210"/>
      <c r="H96" s="210"/>
      <c r="I96" s="34">
        <f>(($I$32/30)*5)/12*0.015</f>
        <v>0.2956246212121212</v>
      </c>
    </row>
    <row r="97" spans="1:9" ht="19.5" customHeight="1">
      <c r="A97" s="39" t="s">
        <v>32</v>
      </c>
      <c r="B97" s="210" t="s">
        <v>154</v>
      </c>
      <c r="C97" s="210"/>
      <c r="D97" s="210"/>
      <c r="E97" s="210"/>
      <c r="F97" s="210"/>
      <c r="G97" s="210"/>
      <c r="H97" s="210"/>
      <c r="I97" s="34">
        <f>(($I$32/30)*2.96)/12</f>
        <v>11.667318383838385</v>
      </c>
    </row>
    <row r="98" spans="1:9" ht="19.5" customHeight="1">
      <c r="A98" s="39" t="s">
        <v>35</v>
      </c>
      <c r="B98" s="210" t="s">
        <v>155</v>
      </c>
      <c r="C98" s="210"/>
      <c r="D98" s="210"/>
      <c r="E98" s="210"/>
      <c r="F98" s="210"/>
      <c r="G98" s="210"/>
      <c r="H98" s="210"/>
      <c r="I98" s="4">
        <f>((($I$32/30)*15)/12)*0.0078</f>
        <v>0.46117440909090907</v>
      </c>
    </row>
    <row r="99" spans="1:9" ht="15.75" customHeight="1">
      <c r="A99" s="39" t="s">
        <v>36</v>
      </c>
      <c r="B99" s="210" t="s">
        <v>13</v>
      </c>
      <c r="C99" s="210"/>
      <c r="D99" s="210"/>
      <c r="E99" s="210"/>
      <c r="F99" s="210"/>
      <c r="G99" s="210"/>
      <c r="H99" s="210"/>
      <c r="I99" s="4">
        <v>0</v>
      </c>
    </row>
    <row r="100" spans="1:9" ht="15.75" customHeight="1">
      <c r="A100" s="204" t="s">
        <v>49</v>
      </c>
      <c r="B100" s="204"/>
      <c r="C100" s="204"/>
      <c r="D100" s="204"/>
      <c r="E100" s="204"/>
      <c r="F100" s="204"/>
      <c r="G100" s="204"/>
      <c r="H100" s="204"/>
      <c r="I100" s="8">
        <f>SUM(I94:I99)</f>
        <v>189.79889014141415</v>
      </c>
    </row>
    <row r="101" spans="1:9" ht="24.75" customHeight="1">
      <c r="A101" s="29" t="s">
        <v>37</v>
      </c>
      <c r="B101" s="203" t="s">
        <v>120</v>
      </c>
      <c r="C101" s="156"/>
      <c r="D101" s="156"/>
      <c r="E101" s="156"/>
      <c r="F101" s="156"/>
      <c r="G101" s="156"/>
      <c r="H101" s="164"/>
      <c r="I101" s="4">
        <f>H67*I100</f>
        <v>64.15202486779799</v>
      </c>
    </row>
    <row r="102" spans="1:9" ht="15.75" customHeight="1">
      <c r="A102" s="204" t="s">
        <v>23</v>
      </c>
      <c r="B102" s="204"/>
      <c r="C102" s="204"/>
      <c r="D102" s="204"/>
      <c r="E102" s="204"/>
      <c r="F102" s="204"/>
      <c r="G102" s="204"/>
      <c r="H102" s="204"/>
      <c r="I102" s="8">
        <f>SUM(I100:I101)</f>
        <v>253.95091500921214</v>
      </c>
    </row>
    <row r="103" spans="1:9" ht="28.5" customHeight="1">
      <c r="A103" s="207" t="s">
        <v>133</v>
      </c>
      <c r="B103" s="208"/>
      <c r="C103" s="208"/>
      <c r="D103" s="208"/>
      <c r="E103" s="208"/>
      <c r="F103" s="208"/>
      <c r="G103" s="208"/>
      <c r="H103" s="208"/>
      <c r="I103" s="209"/>
    </row>
    <row r="104" spans="1:9" ht="15.75" customHeight="1">
      <c r="A104" s="24">
        <v>4</v>
      </c>
      <c r="B104" s="168" t="s">
        <v>134</v>
      </c>
      <c r="C104" s="205"/>
      <c r="D104" s="205"/>
      <c r="E104" s="205"/>
      <c r="F104" s="205"/>
      <c r="G104" s="205"/>
      <c r="H104" s="206"/>
      <c r="I104" s="24" t="s">
        <v>16</v>
      </c>
    </row>
    <row r="105" spans="1:9" ht="15.75" customHeight="1">
      <c r="A105" s="5" t="s">
        <v>46</v>
      </c>
      <c r="B105" s="200" t="s">
        <v>121</v>
      </c>
      <c r="C105" s="200"/>
      <c r="D105" s="200"/>
      <c r="E105" s="200"/>
      <c r="F105" s="200"/>
      <c r="G105" s="200"/>
      <c r="H105" s="200"/>
      <c r="I105" s="35">
        <f>I67</f>
        <v>479.6213854545454</v>
      </c>
    </row>
    <row r="106" spans="1:9" ht="15.75" customHeight="1">
      <c r="A106" s="5" t="s">
        <v>48</v>
      </c>
      <c r="B106" s="200" t="s">
        <v>122</v>
      </c>
      <c r="C106" s="200"/>
      <c r="D106" s="200"/>
      <c r="E106" s="200"/>
      <c r="F106" s="200"/>
      <c r="G106" s="200"/>
      <c r="H106" s="200"/>
      <c r="I106" s="35">
        <f>I76</f>
        <v>158.21829727272728</v>
      </c>
    </row>
    <row r="107" spans="1:9" ht="15.75" customHeight="1">
      <c r="A107" s="5" t="s">
        <v>51</v>
      </c>
      <c r="B107" s="200" t="s">
        <v>56</v>
      </c>
      <c r="C107" s="200"/>
      <c r="D107" s="200"/>
      <c r="E107" s="200"/>
      <c r="F107" s="200"/>
      <c r="G107" s="200"/>
      <c r="H107" s="200"/>
      <c r="I107" s="35">
        <f>I82</f>
        <v>1.406384864646465</v>
      </c>
    </row>
    <row r="108" spans="1:9" ht="15.75" customHeight="1">
      <c r="A108" s="5" t="s">
        <v>53</v>
      </c>
      <c r="B108" s="200" t="s">
        <v>57</v>
      </c>
      <c r="C108" s="200"/>
      <c r="D108" s="200"/>
      <c r="E108" s="200"/>
      <c r="F108" s="200"/>
      <c r="G108" s="200"/>
      <c r="H108" s="200"/>
      <c r="I108" s="35">
        <f>I91</f>
        <v>173.74286001978112</v>
      </c>
    </row>
    <row r="109" spans="1:9" ht="15.75" customHeight="1">
      <c r="A109" s="5" t="s">
        <v>54</v>
      </c>
      <c r="B109" s="200" t="s">
        <v>58</v>
      </c>
      <c r="C109" s="200"/>
      <c r="D109" s="200"/>
      <c r="E109" s="200"/>
      <c r="F109" s="200"/>
      <c r="G109" s="200"/>
      <c r="H109" s="200"/>
      <c r="I109" s="35">
        <f>I102</f>
        <v>253.95091500921214</v>
      </c>
    </row>
    <row r="110" spans="1:9" ht="15.75" customHeight="1">
      <c r="A110" s="5" t="s">
        <v>55</v>
      </c>
      <c r="B110" s="200" t="s">
        <v>13</v>
      </c>
      <c r="C110" s="200"/>
      <c r="D110" s="200"/>
      <c r="E110" s="200"/>
      <c r="F110" s="200"/>
      <c r="G110" s="200"/>
      <c r="H110" s="200"/>
      <c r="I110" s="35">
        <v>0</v>
      </c>
    </row>
    <row r="111" spans="1:9" ht="15.75" customHeight="1">
      <c r="A111" s="187" t="s">
        <v>23</v>
      </c>
      <c r="B111" s="188"/>
      <c r="C111" s="188"/>
      <c r="D111" s="188"/>
      <c r="E111" s="188"/>
      <c r="F111" s="188"/>
      <c r="G111" s="188"/>
      <c r="H111" s="189"/>
      <c r="I111" s="8">
        <f>SUM(I105:I110)</f>
        <v>1066.9398426209125</v>
      </c>
    </row>
    <row r="112" spans="1:9" ht="29.25" customHeight="1">
      <c r="A112" s="201" t="s">
        <v>82</v>
      </c>
      <c r="B112" s="202"/>
      <c r="C112" s="202"/>
      <c r="D112" s="202"/>
      <c r="E112" s="202"/>
      <c r="F112" s="202"/>
      <c r="G112" s="202"/>
      <c r="H112" s="202"/>
      <c r="I112" s="202"/>
    </row>
    <row r="113" spans="1:9" ht="18" customHeight="1">
      <c r="A113" s="24">
        <v>5</v>
      </c>
      <c r="B113" s="194" t="s">
        <v>135</v>
      </c>
      <c r="C113" s="194"/>
      <c r="D113" s="194"/>
      <c r="E113" s="194"/>
      <c r="F113" s="194"/>
      <c r="G113" s="194"/>
      <c r="H113" s="24" t="s">
        <v>14</v>
      </c>
      <c r="I113" s="27" t="s">
        <v>16</v>
      </c>
    </row>
    <row r="114" spans="1:9" ht="40.5" customHeight="1">
      <c r="A114" s="195" t="s">
        <v>169</v>
      </c>
      <c r="B114" s="196"/>
      <c r="C114" s="196"/>
      <c r="D114" s="196"/>
      <c r="E114" s="196"/>
      <c r="F114" s="196"/>
      <c r="G114" s="197"/>
      <c r="H114" s="19" t="s">
        <v>25</v>
      </c>
      <c r="I114" s="40">
        <f>SUM(I32+I43+I53+I111)</f>
        <v>2789.048624439094</v>
      </c>
    </row>
    <row r="115" spans="1:9" ht="15.75" customHeight="1">
      <c r="A115" s="5" t="s">
        <v>27</v>
      </c>
      <c r="B115" s="193" t="s">
        <v>136</v>
      </c>
      <c r="C115" s="193"/>
      <c r="D115" s="193"/>
      <c r="E115" s="193"/>
      <c r="F115" s="193"/>
      <c r="G115" s="193"/>
      <c r="H115" s="60"/>
      <c r="I115" s="4">
        <f>ROUND(H115*I114,2)</f>
        <v>0</v>
      </c>
    </row>
    <row r="116" spans="1:9" ht="37.5" customHeight="1">
      <c r="A116" s="195" t="s">
        <v>170</v>
      </c>
      <c r="B116" s="198"/>
      <c r="C116" s="198"/>
      <c r="D116" s="198"/>
      <c r="E116" s="198"/>
      <c r="F116" s="198"/>
      <c r="G116" s="199"/>
      <c r="H116" s="20" t="s">
        <v>25</v>
      </c>
      <c r="I116" s="40">
        <f>SUM(I32+I43+I53+I111+I115)</f>
        <v>2789.048624439094</v>
      </c>
    </row>
    <row r="117" spans="1:9" ht="15.75" customHeight="1">
      <c r="A117" s="5" t="s">
        <v>29</v>
      </c>
      <c r="B117" s="193" t="s">
        <v>59</v>
      </c>
      <c r="C117" s="193"/>
      <c r="D117" s="193"/>
      <c r="E117" s="193"/>
      <c r="F117" s="193"/>
      <c r="G117" s="193"/>
      <c r="H117" s="60"/>
      <c r="I117" s="4">
        <f>H117*I116</f>
        <v>0</v>
      </c>
    </row>
    <row r="118" spans="1:9" ht="45" customHeight="1">
      <c r="A118" s="195" t="s">
        <v>171</v>
      </c>
      <c r="B118" s="198"/>
      <c r="C118" s="198"/>
      <c r="D118" s="198"/>
      <c r="E118" s="198"/>
      <c r="F118" s="198"/>
      <c r="G118" s="199"/>
      <c r="H118" s="20" t="s">
        <v>25</v>
      </c>
      <c r="I118" s="40">
        <f>SUM(I32+I43+I53+I111+I115+I117)</f>
        <v>2789.048624439094</v>
      </c>
    </row>
    <row r="119" spans="1:9" ht="15.75" customHeight="1">
      <c r="A119" s="5" t="s">
        <v>31</v>
      </c>
      <c r="B119" s="193" t="s">
        <v>60</v>
      </c>
      <c r="C119" s="193"/>
      <c r="D119" s="193"/>
      <c r="E119" s="193"/>
      <c r="F119" s="193"/>
      <c r="G119" s="193"/>
      <c r="H119" s="22" t="s">
        <v>25</v>
      </c>
      <c r="I119" s="23" t="s">
        <v>25</v>
      </c>
    </row>
    <row r="120" spans="1:9" ht="15.75" customHeight="1">
      <c r="A120" s="5"/>
      <c r="B120" s="193" t="s">
        <v>87</v>
      </c>
      <c r="C120" s="193"/>
      <c r="D120" s="193"/>
      <c r="E120" s="193"/>
      <c r="F120" s="193"/>
      <c r="G120" s="193"/>
      <c r="H120" s="22" t="s">
        <v>25</v>
      </c>
      <c r="I120" s="23" t="s">
        <v>25</v>
      </c>
    </row>
    <row r="121" spans="1:9" ht="17.25" customHeight="1">
      <c r="A121" s="5"/>
      <c r="B121" s="170" t="s">
        <v>156</v>
      </c>
      <c r="C121" s="171"/>
      <c r="D121" s="171"/>
      <c r="E121" s="171"/>
      <c r="F121" s="171"/>
      <c r="G121" s="172"/>
      <c r="H121" s="64">
        <v>0.076</v>
      </c>
      <c r="I121" s="4">
        <f>($I$118/(1-$H$128))*H121</f>
        <v>233.57321813484424</v>
      </c>
    </row>
    <row r="122" spans="1:9" ht="16.5" customHeight="1">
      <c r="A122" s="5"/>
      <c r="B122" s="170" t="s">
        <v>157</v>
      </c>
      <c r="C122" s="171"/>
      <c r="D122" s="171"/>
      <c r="E122" s="171"/>
      <c r="F122" s="171"/>
      <c r="G122" s="172"/>
      <c r="H122" s="64">
        <v>0.0165</v>
      </c>
      <c r="I122" s="4">
        <f>($I$118/(1-$H$128))*H122</f>
        <v>50.709974989801715</v>
      </c>
    </row>
    <row r="123" spans="1:9" ht="18" customHeight="1">
      <c r="A123" s="5"/>
      <c r="B123" s="163" t="s">
        <v>76</v>
      </c>
      <c r="C123" s="156"/>
      <c r="D123" s="156"/>
      <c r="E123" s="156"/>
      <c r="F123" s="156"/>
      <c r="G123" s="156"/>
      <c r="H123" s="21" t="s">
        <v>25</v>
      </c>
      <c r="I123" s="23" t="s">
        <v>25</v>
      </c>
    </row>
    <row r="124" spans="1:9" ht="18" customHeight="1">
      <c r="A124" s="5"/>
      <c r="B124" s="163" t="s">
        <v>77</v>
      </c>
      <c r="C124" s="156"/>
      <c r="D124" s="156"/>
      <c r="E124" s="156"/>
      <c r="F124" s="156"/>
      <c r="G124" s="156"/>
      <c r="H124" s="21" t="s">
        <v>25</v>
      </c>
      <c r="I124" s="23" t="s">
        <v>25</v>
      </c>
    </row>
    <row r="125" spans="1:9" ht="15" customHeight="1">
      <c r="A125" s="5"/>
      <c r="B125" s="170" t="s">
        <v>158</v>
      </c>
      <c r="C125" s="171"/>
      <c r="D125" s="171"/>
      <c r="E125" s="171"/>
      <c r="F125" s="171"/>
      <c r="G125" s="172"/>
      <c r="H125" s="64"/>
      <c r="I125" s="4">
        <f>($I$118/(1-$H$128))*H125</f>
        <v>0</v>
      </c>
    </row>
    <row r="126" spans="1:9" ht="15.75" customHeight="1">
      <c r="A126" s="187" t="s">
        <v>23</v>
      </c>
      <c r="B126" s="188"/>
      <c r="C126" s="188"/>
      <c r="D126" s="188"/>
      <c r="E126" s="188"/>
      <c r="F126" s="188"/>
      <c r="G126" s="188"/>
      <c r="H126" s="189"/>
      <c r="I126" s="8">
        <f>SUM(I115+I117+I121+I122+I125)</f>
        <v>284.28319312464595</v>
      </c>
    </row>
    <row r="127" spans="1:9" ht="6.75" customHeight="1">
      <c r="A127" s="190"/>
      <c r="B127" s="191"/>
      <c r="C127" s="191"/>
      <c r="D127" s="191"/>
      <c r="E127" s="191"/>
      <c r="F127" s="191"/>
      <c r="G127" s="191"/>
      <c r="H127" s="191"/>
      <c r="I127" s="192"/>
    </row>
    <row r="128" spans="1:9" ht="15.75" customHeight="1">
      <c r="A128" s="173" t="s">
        <v>75</v>
      </c>
      <c r="B128" s="174"/>
      <c r="C128" s="174"/>
      <c r="D128" s="174"/>
      <c r="E128" s="174"/>
      <c r="F128" s="174"/>
      <c r="G128" s="174"/>
      <c r="H128" s="41">
        <f>SUM(H121:H125)</f>
        <v>0.0925</v>
      </c>
      <c r="I128" s="2">
        <f>SUM(I121:I125)</f>
        <v>284.28319312464595</v>
      </c>
    </row>
    <row r="129" spans="1:9" ht="12.75" customHeight="1">
      <c r="A129" s="175" t="s">
        <v>61</v>
      </c>
      <c r="B129" s="176"/>
      <c r="C129" s="181" t="s">
        <v>63</v>
      </c>
      <c r="D129" s="182"/>
      <c r="E129" s="182"/>
      <c r="F129" s="182"/>
      <c r="G129" s="182"/>
      <c r="H129" s="182"/>
      <c r="I129" s="182"/>
    </row>
    <row r="130" spans="1:9" ht="12" customHeight="1">
      <c r="A130" s="177"/>
      <c r="B130" s="178"/>
      <c r="C130" s="183" t="s">
        <v>62</v>
      </c>
      <c r="D130" s="184"/>
      <c r="E130" s="184"/>
      <c r="F130" s="184"/>
      <c r="G130" s="184"/>
      <c r="H130" s="184"/>
      <c r="I130" s="184"/>
    </row>
    <row r="131" spans="1:9" ht="13.5" customHeight="1">
      <c r="A131" s="179"/>
      <c r="B131" s="180"/>
      <c r="C131" s="185" t="s">
        <v>86</v>
      </c>
      <c r="D131" s="186"/>
      <c r="E131" s="186"/>
      <c r="F131" s="186"/>
      <c r="G131" s="186"/>
      <c r="H131" s="186"/>
      <c r="I131" s="186"/>
    </row>
    <row r="132" spans="1:9" ht="6.75" customHeight="1">
      <c r="A132" s="161"/>
      <c r="B132" s="162"/>
      <c r="C132" s="162"/>
      <c r="D132" s="162"/>
      <c r="E132" s="162"/>
      <c r="F132" s="162"/>
      <c r="G132" s="162"/>
      <c r="H132" s="162"/>
      <c r="I132" s="162"/>
    </row>
    <row r="133" spans="1:9" ht="32.25" customHeight="1">
      <c r="A133" s="163" t="s">
        <v>90</v>
      </c>
      <c r="B133" s="156"/>
      <c r="C133" s="156"/>
      <c r="D133" s="156"/>
      <c r="E133" s="156"/>
      <c r="F133" s="156"/>
      <c r="G133" s="156"/>
      <c r="H133" s="156"/>
      <c r="I133" s="164"/>
    </row>
    <row r="134" spans="1:9" ht="5.25" customHeight="1">
      <c r="A134" s="159"/>
      <c r="B134" s="160"/>
      <c r="C134" s="160"/>
      <c r="D134" s="160"/>
      <c r="E134" s="160"/>
      <c r="F134" s="160"/>
      <c r="G134" s="160"/>
      <c r="H134" s="160"/>
      <c r="I134" s="160"/>
    </row>
    <row r="135" spans="1:9" ht="45" customHeight="1">
      <c r="A135" s="165" t="s">
        <v>137</v>
      </c>
      <c r="B135" s="166"/>
      <c r="C135" s="166"/>
      <c r="D135" s="166"/>
      <c r="E135" s="166"/>
      <c r="F135" s="166"/>
      <c r="G135" s="166"/>
      <c r="H135" s="166"/>
      <c r="I135" s="167"/>
    </row>
    <row r="136" spans="1:9" ht="15" customHeight="1">
      <c r="A136" s="168" t="s">
        <v>0</v>
      </c>
      <c r="B136" s="169"/>
      <c r="C136" s="169"/>
      <c r="D136" s="169"/>
      <c r="E136" s="169"/>
      <c r="F136" s="169"/>
      <c r="G136" s="169"/>
      <c r="H136" s="169"/>
      <c r="I136" s="3" t="s">
        <v>16</v>
      </c>
    </row>
    <row r="137" spans="1:9" ht="15" customHeight="1">
      <c r="A137" s="42" t="s">
        <v>27</v>
      </c>
      <c r="B137" s="156" t="s">
        <v>138</v>
      </c>
      <c r="C137" s="156"/>
      <c r="D137" s="156"/>
      <c r="E137" s="156"/>
      <c r="F137" s="156"/>
      <c r="G137" s="156"/>
      <c r="H137" s="156"/>
      <c r="I137" s="37">
        <f>ROUND(I32,2)</f>
        <v>1419</v>
      </c>
    </row>
    <row r="138" spans="1:9" ht="15" customHeight="1">
      <c r="A138" s="42" t="s">
        <v>29</v>
      </c>
      <c r="B138" s="156" t="s">
        <v>139</v>
      </c>
      <c r="C138" s="156"/>
      <c r="D138" s="156"/>
      <c r="E138" s="156"/>
      <c r="F138" s="156"/>
      <c r="G138" s="156"/>
      <c r="H138" s="156"/>
      <c r="I138" s="37">
        <f>ROUND(I43,2)</f>
        <v>303.11</v>
      </c>
    </row>
    <row r="139" spans="1:9" ht="15" customHeight="1">
      <c r="A139" s="42" t="s">
        <v>31</v>
      </c>
      <c r="B139" s="156" t="s">
        <v>140</v>
      </c>
      <c r="C139" s="156"/>
      <c r="D139" s="156"/>
      <c r="E139" s="156"/>
      <c r="F139" s="156"/>
      <c r="G139" s="156"/>
      <c r="H139" s="156"/>
      <c r="I139" s="37">
        <f>ROUND(I53,2)</f>
        <v>0</v>
      </c>
    </row>
    <row r="140" spans="1:9" ht="15" customHeight="1">
      <c r="A140" s="42" t="s">
        <v>32</v>
      </c>
      <c r="B140" s="156" t="s">
        <v>134</v>
      </c>
      <c r="C140" s="156"/>
      <c r="D140" s="156"/>
      <c r="E140" s="156"/>
      <c r="F140" s="156"/>
      <c r="G140" s="156"/>
      <c r="H140" s="156"/>
      <c r="I140" s="37">
        <f>ROUND(I111,2)</f>
        <v>1066.94</v>
      </c>
    </row>
    <row r="141" spans="1:9" ht="15" customHeight="1">
      <c r="A141" s="157" t="s">
        <v>1</v>
      </c>
      <c r="B141" s="158"/>
      <c r="C141" s="158"/>
      <c r="D141" s="158"/>
      <c r="E141" s="158"/>
      <c r="F141" s="158"/>
      <c r="G141" s="158"/>
      <c r="H141" s="158"/>
      <c r="I141" s="7">
        <f>SUM(I137:I140)</f>
        <v>2789.05</v>
      </c>
    </row>
    <row r="142" spans="1:9" ht="15" customHeight="1">
      <c r="A142" s="42" t="s">
        <v>35</v>
      </c>
      <c r="B142" s="156" t="s">
        <v>141</v>
      </c>
      <c r="C142" s="156"/>
      <c r="D142" s="156"/>
      <c r="E142" s="156"/>
      <c r="F142" s="156"/>
      <c r="G142" s="156"/>
      <c r="H142" s="156"/>
      <c r="I142" s="37">
        <f>ROUND(I126,2)</f>
        <v>284.28</v>
      </c>
    </row>
    <row r="143" spans="1:9" ht="15" customHeight="1">
      <c r="A143" s="157" t="s">
        <v>96</v>
      </c>
      <c r="B143" s="158"/>
      <c r="C143" s="158"/>
      <c r="D143" s="158"/>
      <c r="E143" s="158"/>
      <c r="F143" s="158"/>
      <c r="G143" s="158"/>
      <c r="H143" s="158"/>
      <c r="I143" s="7">
        <f>SUM(I141:I142)</f>
        <v>3073.33</v>
      </c>
    </row>
    <row r="144" spans="1:9" ht="49.5" customHeight="1">
      <c r="A144" s="141" t="s">
        <v>142</v>
      </c>
      <c r="B144" s="152"/>
      <c r="C144" s="152"/>
      <c r="D144" s="152"/>
      <c r="E144" s="152"/>
      <c r="F144" s="152"/>
      <c r="G144" s="152"/>
      <c r="H144" s="152"/>
      <c r="I144" s="153"/>
    </row>
    <row r="145" spans="1:9" ht="63" customHeight="1">
      <c r="A145" s="154" t="s">
        <v>3</v>
      </c>
      <c r="B145" s="151"/>
      <c r="C145" s="151" t="s">
        <v>2</v>
      </c>
      <c r="D145" s="151"/>
      <c r="E145" s="44" t="s">
        <v>4</v>
      </c>
      <c r="F145" s="151" t="s">
        <v>5</v>
      </c>
      <c r="G145" s="151"/>
      <c r="H145" s="43" t="s">
        <v>6</v>
      </c>
      <c r="I145" s="43" t="s">
        <v>7</v>
      </c>
    </row>
    <row r="146" spans="1:9" ht="14.25" customHeight="1">
      <c r="A146" s="139" t="s">
        <v>97</v>
      </c>
      <c r="B146" s="148"/>
      <c r="C146" s="155">
        <f>I143</f>
        <v>3073.33</v>
      </c>
      <c r="D146" s="148"/>
      <c r="E146" s="46">
        <f>$F$24</f>
        <v>1</v>
      </c>
      <c r="F146" s="155">
        <f>C146*E146</f>
        <v>3073.33</v>
      </c>
      <c r="G146" s="148"/>
      <c r="H146" s="71">
        <v>1</v>
      </c>
      <c r="I146" s="65">
        <f>F146*H146</f>
        <v>3073.33</v>
      </c>
    </row>
    <row r="147" spans="1:9" ht="15.75" customHeight="1">
      <c r="A147" s="139" t="s">
        <v>79</v>
      </c>
      <c r="B147" s="148"/>
      <c r="C147" s="148" t="s">
        <v>80</v>
      </c>
      <c r="D147" s="148"/>
      <c r="E147" s="46"/>
      <c r="F147" s="148" t="s">
        <v>80</v>
      </c>
      <c r="G147" s="148"/>
      <c r="H147" s="47"/>
      <c r="I147" s="45" t="s">
        <v>80</v>
      </c>
    </row>
    <row r="148" spans="1:9" ht="12.75">
      <c r="A148" s="139" t="s">
        <v>78</v>
      </c>
      <c r="B148" s="148"/>
      <c r="C148" s="148" t="s">
        <v>80</v>
      </c>
      <c r="D148" s="148"/>
      <c r="E148" s="45"/>
      <c r="F148" s="148" t="s">
        <v>80</v>
      </c>
      <c r="G148" s="148"/>
      <c r="H148" s="45"/>
      <c r="I148" s="45" t="s">
        <v>80</v>
      </c>
    </row>
    <row r="149" spans="1:9" ht="12.75">
      <c r="A149" s="149" t="s">
        <v>125</v>
      </c>
      <c r="B149" s="150"/>
      <c r="C149" s="150"/>
      <c r="D149" s="150"/>
      <c r="E149" s="150"/>
      <c r="F149" s="150"/>
      <c r="G149" s="150"/>
      <c r="H149" s="150"/>
      <c r="I149" s="45"/>
    </row>
    <row r="150" spans="1:9" ht="42" customHeight="1">
      <c r="A150" s="141" t="s">
        <v>131</v>
      </c>
      <c r="B150" s="142"/>
      <c r="C150" s="142"/>
      <c r="D150" s="142"/>
      <c r="E150" s="142"/>
      <c r="F150" s="142"/>
      <c r="G150" s="142"/>
      <c r="H150" s="142"/>
      <c r="I150" s="143"/>
    </row>
    <row r="151" spans="1:9" ht="21.75" customHeight="1">
      <c r="A151" s="141" t="s">
        <v>8</v>
      </c>
      <c r="B151" s="142"/>
      <c r="C151" s="142"/>
      <c r="D151" s="142"/>
      <c r="E151" s="142"/>
      <c r="F151" s="142"/>
      <c r="G151" s="142"/>
      <c r="H151" s="142"/>
      <c r="I151" s="143"/>
    </row>
    <row r="152" spans="1:9" ht="18" customHeight="1">
      <c r="A152" s="144" t="s">
        <v>9</v>
      </c>
      <c r="B152" s="142"/>
      <c r="C152" s="142"/>
      <c r="D152" s="142"/>
      <c r="E152" s="142"/>
      <c r="F152" s="142"/>
      <c r="G152" s="142"/>
      <c r="H152" s="143"/>
      <c r="I152" s="43" t="s">
        <v>16</v>
      </c>
    </row>
    <row r="153" spans="1:9" ht="12.75" customHeight="1">
      <c r="A153" s="79" t="s">
        <v>10</v>
      </c>
      <c r="B153" s="80"/>
      <c r="C153" s="80"/>
      <c r="D153" s="80"/>
      <c r="E153" s="80"/>
      <c r="F153" s="80"/>
      <c r="G153" s="80"/>
      <c r="H153" s="81"/>
      <c r="I153" s="65">
        <f>C146</f>
        <v>3073.33</v>
      </c>
    </row>
    <row r="154" spans="1:9" ht="12.75" customHeight="1">
      <c r="A154" s="79" t="s">
        <v>11</v>
      </c>
      <c r="B154" s="80"/>
      <c r="C154" s="80"/>
      <c r="D154" s="80"/>
      <c r="E154" s="80"/>
      <c r="F154" s="80"/>
      <c r="G154" s="80"/>
      <c r="H154" s="81"/>
      <c r="I154" s="65">
        <f>I146</f>
        <v>3073.33</v>
      </c>
    </row>
    <row r="155" spans="1:9" ht="12.75" customHeight="1">
      <c r="A155" s="79" t="s">
        <v>127</v>
      </c>
      <c r="B155" s="80"/>
      <c r="C155" s="80"/>
      <c r="D155" s="80"/>
      <c r="E155" s="80"/>
      <c r="F155" s="80"/>
      <c r="G155" s="80"/>
      <c r="H155" s="81"/>
      <c r="I155" s="65">
        <f>I146*H11</f>
        <v>36879.96</v>
      </c>
    </row>
    <row r="156" spans="1:9" ht="6.75" customHeight="1">
      <c r="A156" s="145"/>
      <c r="B156" s="146"/>
      <c r="C156" s="146"/>
      <c r="D156" s="146"/>
      <c r="E156" s="146"/>
      <c r="F156" s="146"/>
      <c r="G156" s="146"/>
      <c r="H156" s="146"/>
      <c r="I156" s="147"/>
    </row>
    <row r="157" spans="1:9" ht="15.75" customHeight="1">
      <c r="A157" s="139" t="s">
        <v>126</v>
      </c>
      <c r="B157" s="140"/>
      <c r="C157" s="140"/>
      <c r="D157" s="140"/>
      <c r="E157" s="140"/>
      <c r="F157" s="140"/>
      <c r="G157" s="140"/>
      <c r="H157" s="140"/>
      <c r="I157" s="140"/>
    </row>
    <row r="158" spans="1:9" ht="7.5" customHeight="1">
      <c r="A158" s="86"/>
      <c r="B158" s="86"/>
      <c r="C158" s="86"/>
      <c r="D158" s="86"/>
      <c r="E158" s="86"/>
      <c r="F158" s="86"/>
      <c r="G158" s="86"/>
      <c r="H158" s="86"/>
      <c r="I158" s="87"/>
    </row>
    <row r="159" spans="1:9" ht="15" customHeight="1" hidden="1">
      <c r="A159" s="66"/>
      <c r="B159" s="66"/>
      <c r="C159" s="66"/>
      <c r="D159" s="66"/>
      <c r="E159" s="66"/>
      <c r="F159" s="66"/>
      <c r="G159" s="66"/>
      <c r="H159" s="67"/>
      <c r="I159" s="68"/>
    </row>
    <row r="160" spans="1:9" ht="9.75" customHeight="1">
      <c r="A160" s="130"/>
      <c r="B160" s="131"/>
      <c r="C160" s="131"/>
      <c r="D160" s="131"/>
      <c r="E160" s="131"/>
      <c r="F160" s="131"/>
      <c r="G160" s="131"/>
      <c r="H160" s="131"/>
      <c r="I160" s="132"/>
    </row>
    <row r="161" spans="1:9" ht="18.75" customHeight="1">
      <c r="A161" s="133" t="s">
        <v>11</v>
      </c>
      <c r="B161" s="133"/>
      <c r="C161" s="133"/>
      <c r="D161" s="133"/>
      <c r="E161" s="133"/>
      <c r="F161" s="133"/>
      <c r="G161" s="134">
        <f>I146</f>
        <v>3073.33</v>
      </c>
      <c r="H161" s="135"/>
      <c r="I161" s="136"/>
    </row>
    <row r="162" spans="1:9" ht="8.25" customHeight="1">
      <c r="A162" s="137"/>
      <c r="B162" s="138"/>
      <c r="C162" s="138"/>
      <c r="D162" s="138"/>
      <c r="E162" s="138"/>
      <c r="F162" s="138"/>
      <c r="G162" s="138"/>
      <c r="H162" s="138"/>
      <c r="I162" s="138"/>
    </row>
    <row r="163" spans="1:9" ht="19.5" customHeight="1">
      <c r="A163" s="113" t="s">
        <v>99</v>
      </c>
      <c r="B163" s="114"/>
      <c r="C163" s="114"/>
      <c r="D163" s="114"/>
      <c r="E163" s="114"/>
      <c r="F163" s="115"/>
      <c r="G163" s="116">
        <f>H11</f>
        <v>12</v>
      </c>
      <c r="H163" s="117"/>
      <c r="I163" s="118"/>
    </row>
    <row r="164" spans="1:9" ht="8.25" customHeight="1">
      <c r="A164" s="119"/>
      <c r="B164" s="120"/>
      <c r="C164" s="120"/>
      <c r="D164" s="120"/>
      <c r="E164" s="120"/>
      <c r="F164" s="120"/>
      <c r="G164" s="120"/>
      <c r="H164" s="120"/>
      <c r="I164" s="120"/>
    </row>
    <row r="165" spans="1:9" ht="31.5" customHeight="1">
      <c r="A165" s="121" t="s">
        <v>100</v>
      </c>
      <c r="B165" s="122"/>
      <c r="C165" s="122"/>
      <c r="D165" s="122"/>
      <c r="E165" s="122"/>
      <c r="F165" s="123"/>
      <c r="G165" s="124">
        <f>G161*G163</f>
        <v>36879.96</v>
      </c>
      <c r="H165" s="125"/>
      <c r="I165" s="126"/>
    </row>
    <row r="166" spans="1:9" ht="8.25" customHeight="1">
      <c r="A166" s="127"/>
      <c r="B166" s="128"/>
      <c r="C166" s="128"/>
      <c r="D166" s="128"/>
      <c r="E166" s="128"/>
      <c r="F166" s="128"/>
      <c r="G166" s="128"/>
      <c r="H166" s="128"/>
      <c r="I166" s="129"/>
    </row>
    <row r="167" spans="1:9" ht="29.25" customHeight="1">
      <c r="A167" s="95" t="s">
        <v>128</v>
      </c>
      <c r="B167" s="96"/>
      <c r="C167" s="96"/>
      <c r="D167" s="96"/>
      <c r="E167" s="96"/>
      <c r="F167" s="96"/>
      <c r="G167" s="96"/>
      <c r="H167" s="96"/>
      <c r="I167" s="85"/>
    </row>
    <row r="168" spans="1:9" ht="12.75">
      <c r="A168" s="97" t="s">
        <v>101</v>
      </c>
      <c r="B168" s="98"/>
      <c r="C168" s="98"/>
      <c r="D168" s="99"/>
      <c r="E168" s="99"/>
      <c r="F168" s="99"/>
      <c r="G168" s="100"/>
      <c r="H168" s="105" t="s">
        <v>102</v>
      </c>
      <c r="I168" s="106"/>
    </row>
    <row r="169" spans="1:9" ht="12.75">
      <c r="A169" s="101"/>
      <c r="B169" s="102"/>
      <c r="C169" s="102"/>
      <c r="D169" s="103"/>
      <c r="E169" s="103"/>
      <c r="F169" s="103"/>
      <c r="G169" s="104"/>
      <c r="H169" s="107"/>
      <c r="I169" s="108"/>
    </row>
    <row r="170" spans="1:9" ht="12.75">
      <c r="A170" s="109"/>
      <c r="B170" s="110"/>
      <c r="C170" s="110"/>
      <c r="D170" s="84"/>
      <c r="E170" s="84"/>
      <c r="F170" s="84"/>
      <c r="G170" s="85"/>
      <c r="H170" s="111"/>
      <c r="I170" s="112"/>
    </row>
    <row r="171" spans="1:9" ht="12.75">
      <c r="A171" s="109"/>
      <c r="B171" s="110"/>
      <c r="C171" s="110"/>
      <c r="D171" s="84"/>
      <c r="E171" s="84"/>
      <c r="F171" s="84"/>
      <c r="G171" s="85"/>
      <c r="H171" s="111"/>
      <c r="I171" s="112"/>
    </row>
    <row r="172" spans="1:9" ht="12.75">
      <c r="A172" s="82"/>
      <c r="B172" s="83"/>
      <c r="C172" s="83"/>
      <c r="D172" s="84"/>
      <c r="E172" s="84"/>
      <c r="F172" s="84"/>
      <c r="G172" s="84"/>
      <c r="H172" s="84"/>
      <c r="I172" s="85"/>
    </row>
    <row r="173" spans="1:9" ht="9" customHeight="1">
      <c r="A173" s="86"/>
      <c r="B173" s="86"/>
      <c r="C173" s="86"/>
      <c r="D173" s="86"/>
      <c r="E173" s="86"/>
      <c r="F173" s="86"/>
      <c r="G173" s="86"/>
      <c r="H173" s="86"/>
      <c r="I173" s="87"/>
    </row>
    <row r="174" spans="1:9" ht="12.75" hidden="1">
      <c r="A174" s="86"/>
      <c r="B174" s="86"/>
      <c r="C174" s="86"/>
      <c r="D174" s="86"/>
      <c r="E174" s="86"/>
      <c r="F174" s="86"/>
      <c r="G174" s="86"/>
      <c r="H174" s="86"/>
      <c r="I174" s="87"/>
    </row>
    <row r="175" spans="1:9" ht="27" customHeight="1">
      <c r="A175" s="88" t="s">
        <v>129</v>
      </c>
      <c r="B175" s="89"/>
      <c r="C175" s="89"/>
      <c r="D175" s="89"/>
      <c r="E175" s="89"/>
      <c r="F175" s="89"/>
      <c r="G175" s="89"/>
      <c r="H175" s="89"/>
      <c r="I175" s="90"/>
    </row>
    <row r="176" spans="1:9" ht="12.75">
      <c r="A176" s="91" t="s">
        <v>103</v>
      </c>
      <c r="B176" s="91"/>
      <c r="C176" s="91"/>
      <c r="D176" s="91"/>
      <c r="E176" s="91"/>
      <c r="F176" s="91"/>
      <c r="G176" s="91"/>
      <c r="H176" s="92" t="s">
        <v>98</v>
      </c>
      <c r="I176" s="77"/>
    </row>
    <row r="177" spans="1:9" ht="15">
      <c r="A177" s="93"/>
      <c r="B177" s="93"/>
      <c r="C177" s="93"/>
      <c r="D177" s="94"/>
      <c r="E177" s="94"/>
      <c r="F177" s="94"/>
      <c r="G177" s="94"/>
      <c r="H177" s="76"/>
      <c r="I177" s="77"/>
    </row>
    <row r="178" spans="1:9" ht="12.75">
      <c r="A178" s="74"/>
      <c r="B178" s="74"/>
      <c r="C178" s="74"/>
      <c r="D178" s="75"/>
      <c r="E178" s="75"/>
      <c r="F178" s="75"/>
      <c r="G178" s="75"/>
      <c r="H178" s="76"/>
      <c r="I178" s="77"/>
    </row>
    <row r="179" spans="1:9" ht="12.75">
      <c r="A179" s="78"/>
      <c r="B179" s="78"/>
      <c r="C179" s="78"/>
      <c r="D179" s="75"/>
      <c r="E179" s="75"/>
      <c r="F179" s="75"/>
      <c r="G179" s="75"/>
      <c r="H179" s="76"/>
      <c r="I179" s="77"/>
    </row>
    <row r="180" spans="1:9" ht="12.75">
      <c r="A180" s="69"/>
      <c r="B180" s="69"/>
      <c r="C180" s="69"/>
      <c r="D180" s="69"/>
      <c r="E180" s="69"/>
      <c r="F180" s="69"/>
      <c r="G180" s="69"/>
      <c r="H180" s="73"/>
      <c r="I180" s="1"/>
    </row>
  </sheetData>
  <sheetProtection/>
  <mergeCells count="202">
    <mergeCell ref="A2:I2"/>
    <mergeCell ref="A3:I3"/>
    <mergeCell ref="A4:E4"/>
    <mergeCell ref="F4:I4"/>
    <mergeCell ref="A5:E5"/>
    <mergeCell ref="F5:I5"/>
    <mergeCell ref="A6:I6"/>
    <mergeCell ref="A7:I7"/>
    <mergeCell ref="B8:G8"/>
    <mergeCell ref="H8:I8"/>
    <mergeCell ref="B9:G9"/>
    <mergeCell ref="H9:I9"/>
    <mergeCell ref="A14:I14"/>
    <mergeCell ref="A21:I21"/>
    <mergeCell ref="A12:I12"/>
    <mergeCell ref="A13:I13"/>
    <mergeCell ref="B10:G10"/>
    <mergeCell ref="H10:I10"/>
    <mergeCell ref="B11:G11"/>
    <mergeCell ref="H11:I11"/>
    <mergeCell ref="B17:G17"/>
    <mergeCell ref="H17:I17"/>
    <mergeCell ref="B29:H29"/>
    <mergeCell ref="B15:G15"/>
    <mergeCell ref="H15:I15"/>
    <mergeCell ref="H18:I18"/>
    <mergeCell ref="A19:I19"/>
    <mergeCell ref="A20:I20"/>
    <mergeCell ref="B16:G16"/>
    <mergeCell ref="H16:I16"/>
    <mergeCell ref="B18:G18"/>
    <mergeCell ref="A22:I22"/>
    <mergeCell ref="B23:D23"/>
    <mergeCell ref="B24:D24"/>
    <mergeCell ref="B25:G25"/>
    <mergeCell ref="B26:G26"/>
    <mergeCell ref="B28:H28"/>
    <mergeCell ref="B27:H27"/>
    <mergeCell ref="B30:H30"/>
    <mergeCell ref="B31:H31"/>
    <mergeCell ref="A32:H32"/>
    <mergeCell ref="A33:I33"/>
    <mergeCell ref="B34:G34"/>
    <mergeCell ref="B38:G38"/>
    <mergeCell ref="B35:G35"/>
    <mergeCell ref="B36:G36"/>
    <mergeCell ref="B37:G37"/>
    <mergeCell ref="B39:G39"/>
    <mergeCell ref="B40:G40"/>
    <mergeCell ref="B41:G41"/>
    <mergeCell ref="B42:G42"/>
    <mergeCell ref="B43:H43"/>
    <mergeCell ref="A44:I44"/>
    <mergeCell ref="A45:I45"/>
    <mergeCell ref="A46:I46"/>
    <mergeCell ref="A47:I47"/>
    <mergeCell ref="B48:G48"/>
    <mergeCell ref="B49:G49"/>
    <mergeCell ref="B50:G50"/>
    <mergeCell ref="B51:G51"/>
    <mergeCell ref="B52:G52"/>
    <mergeCell ref="A53:H53"/>
    <mergeCell ref="A54:I54"/>
    <mergeCell ref="A55:I55"/>
    <mergeCell ref="A57:I57"/>
    <mergeCell ref="B58:G58"/>
    <mergeCell ref="B59:G59"/>
    <mergeCell ref="B60:G60"/>
    <mergeCell ref="B61:G61"/>
    <mergeCell ref="B62:G62"/>
    <mergeCell ref="B63:G63"/>
    <mergeCell ref="B64:G64"/>
    <mergeCell ref="B65:C65"/>
    <mergeCell ref="B66:G66"/>
    <mergeCell ref="A67:G67"/>
    <mergeCell ref="A69:I69"/>
    <mergeCell ref="A70:I70"/>
    <mergeCell ref="A71:I71"/>
    <mergeCell ref="B72:H72"/>
    <mergeCell ref="B73:H73"/>
    <mergeCell ref="A74:H74"/>
    <mergeCell ref="B85:H85"/>
    <mergeCell ref="A83:I83"/>
    <mergeCell ref="B84:H84"/>
    <mergeCell ref="B86:H86"/>
    <mergeCell ref="B87:H87"/>
    <mergeCell ref="B75:H75"/>
    <mergeCell ref="A76:H76"/>
    <mergeCell ref="A77:I77"/>
    <mergeCell ref="A78:I78"/>
    <mergeCell ref="B79:H79"/>
    <mergeCell ref="B80:H80"/>
    <mergeCell ref="B81:H81"/>
    <mergeCell ref="A82:H82"/>
    <mergeCell ref="B88:H88"/>
    <mergeCell ref="B89:H89"/>
    <mergeCell ref="B90:H90"/>
    <mergeCell ref="A92:I92"/>
    <mergeCell ref="B93:H93"/>
    <mergeCell ref="B94:H94"/>
    <mergeCell ref="A91:H91"/>
    <mergeCell ref="B95:H95"/>
    <mergeCell ref="B96:H96"/>
    <mergeCell ref="A100:H100"/>
    <mergeCell ref="B97:H97"/>
    <mergeCell ref="B98:H98"/>
    <mergeCell ref="B99:H99"/>
    <mergeCell ref="B101:H101"/>
    <mergeCell ref="A102:H102"/>
    <mergeCell ref="B104:H104"/>
    <mergeCell ref="B105:H105"/>
    <mergeCell ref="B106:H106"/>
    <mergeCell ref="A103:I103"/>
    <mergeCell ref="B115:G115"/>
    <mergeCell ref="B107:H107"/>
    <mergeCell ref="B108:H108"/>
    <mergeCell ref="A112:I112"/>
    <mergeCell ref="B109:H109"/>
    <mergeCell ref="B110:H110"/>
    <mergeCell ref="A111:H111"/>
    <mergeCell ref="B119:G119"/>
    <mergeCell ref="B120:G120"/>
    <mergeCell ref="B123:G123"/>
    <mergeCell ref="B121:G121"/>
    <mergeCell ref="B122:G122"/>
    <mergeCell ref="B113:G113"/>
    <mergeCell ref="A114:G114"/>
    <mergeCell ref="A116:G116"/>
    <mergeCell ref="B117:G117"/>
    <mergeCell ref="A118:G118"/>
    <mergeCell ref="B124:G124"/>
    <mergeCell ref="B125:G125"/>
    <mergeCell ref="A128:G128"/>
    <mergeCell ref="A129:B131"/>
    <mergeCell ref="C129:I129"/>
    <mergeCell ref="C130:I130"/>
    <mergeCell ref="C131:I131"/>
    <mergeCell ref="A126:H126"/>
    <mergeCell ref="A127:I127"/>
    <mergeCell ref="A134:I134"/>
    <mergeCell ref="A132:I132"/>
    <mergeCell ref="A133:I133"/>
    <mergeCell ref="A135:I135"/>
    <mergeCell ref="A136:H136"/>
    <mergeCell ref="B137:H137"/>
    <mergeCell ref="B139:H139"/>
    <mergeCell ref="B140:H140"/>
    <mergeCell ref="B138:H138"/>
    <mergeCell ref="A141:H141"/>
    <mergeCell ref="B142:H142"/>
    <mergeCell ref="A143:H143"/>
    <mergeCell ref="C147:D147"/>
    <mergeCell ref="F145:G145"/>
    <mergeCell ref="A144:I144"/>
    <mergeCell ref="A145:B145"/>
    <mergeCell ref="C145:D145"/>
    <mergeCell ref="A146:B146"/>
    <mergeCell ref="C146:D146"/>
    <mergeCell ref="F146:G146"/>
    <mergeCell ref="A151:I151"/>
    <mergeCell ref="A152:H152"/>
    <mergeCell ref="A156:I156"/>
    <mergeCell ref="F147:G147"/>
    <mergeCell ref="A148:B148"/>
    <mergeCell ref="C148:D148"/>
    <mergeCell ref="F148:G148"/>
    <mergeCell ref="A149:H149"/>
    <mergeCell ref="A150:I150"/>
    <mergeCell ref="A147:B147"/>
    <mergeCell ref="A160:I160"/>
    <mergeCell ref="A161:F161"/>
    <mergeCell ref="G161:I161"/>
    <mergeCell ref="A162:I162"/>
    <mergeCell ref="A157:I157"/>
    <mergeCell ref="A158:I158"/>
    <mergeCell ref="H171:I171"/>
    <mergeCell ref="A163:F163"/>
    <mergeCell ref="G163:I163"/>
    <mergeCell ref="A164:I164"/>
    <mergeCell ref="A165:F165"/>
    <mergeCell ref="G165:I165"/>
    <mergeCell ref="A166:I166"/>
    <mergeCell ref="A176:G176"/>
    <mergeCell ref="H176:I176"/>
    <mergeCell ref="A177:G177"/>
    <mergeCell ref="H177:I177"/>
    <mergeCell ref="A167:I167"/>
    <mergeCell ref="A168:G169"/>
    <mergeCell ref="H168:I169"/>
    <mergeCell ref="A170:G170"/>
    <mergeCell ref="H170:I170"/>
    <mergeCell ref="A171:G171"/>
    <mergeCell ref="A178:G178"/>
    <mergeCell ref="H178:I178"/>
    <mergeCell ref="A179:G179"/>
    <mergeCell ref="H179:I179"/>
    <mergeCell ref="A153:H153"/>
    <mergeCell ref="A154:H154"/>
    <mergeCell ref="A155:H155"/>
    <mergeCell ref="A172:I172"/>
    <mergeCell ref="A173:I174"/>
    <mergeCell ref="A175:I17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3" r:id="rId3"/>
  <headerFooter>
    <oddFooter>&amp;C&amp;F</oddFooter>
  </headerFooter>
  <rowBreaks count="2" manualBreakCount="2">
    <brk id="45" max="8" man="1"/>
    <brk id="133" max="8" man="1"/>
  </rowBreaks>
  <ignoredErrors>
    <ignoredError sqref="I7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Emil Soares</dc:creator>
  <cp:keywords/>
  <dc:description/>
  <cp:lastModifiedBy>Flaiton Teixeira Colombo</cp:lastModifiedBy>
  <cp:lastPrinted>2015-02-03T16:31:54Z</cp:lastPrinted>
  <dcterms:created xsi:type="dcterms:W3CDTF">2008-06-13T13:15:31Z</dcterms:created>
  <dcterms:modified xsi:type="dcterms:W3CDTF">2019-02-08T12:01:40Z</dcterms:modified>
  <cp:category/>
  <cp:version/>
  <cp:contentType/>
  <cp:contentStatus/>
</cp:coreProperties>
</file>