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345" activeTab="0"/>
  </bookViews>
  <sheets>
    <sheet name="Técnico Cabeamento Estruturado" sheetId="1" r:id="rId1"/>
    <sheet name="Total da proposta por montante" sheetId="2" r:id="rId2"/>
  </sheets>
  <definedNames>
    <definedName name="_xlnm.Print_Area" localSheetId="0">'Técnico Cabeamento Estruturado'!$A$1:$I$156</definedName>
  </definedNames>
  <calcPr fullCalcOnLoad="1"/>
</workbook>
</file>

<file path=xl/comments1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7"/>
            <rFont val="Segoe UI"/>
            <family val="2"/>
          </rPr>
          <t>Art. 21 caput da Lei Complementar 7 de 1973.</t>
        </r>
      </text>
    </comment>
    <comment ref="B131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<sst xmlns="http://schemas.openxmlformats.org/spreadsheetml/2006/main" count="240" uniqueCount="180">
  <si>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</si>
  <si>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</si>
  <si>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</si>
  <si>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</si>
  <si>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Categoria/Posto de Trabalho-CBO</t>
  </si>
  <si>
    <t>Quantidade de HORAS/MÊS</t>
  </si>
  <si>
    <t>Regime de trabalho:</t>
  </si>
  <si>
    <t>INSALUBRIDADE</t>
  </si>
  <si>
    <t>Médio</t>
  </si>
  <si>
    <t>SINDICATO/ENTIDADE DE CLASSE</t>
  </si>
  <si>
    <t>Nº Empregado</t>
  </si>
  <si>
    <t>Origem do salário</t>
  </si>
  <si>
    <t>Máximo</t>
  </si>
  <si>
    <t>Outras observações:</t>
  </si>
  <si>
    <t>Porto Alegre</t>
  </si>
  <si>
    <t>ISSQN</t>
  </si>
  <si>
    <t>Alíquota</t>
  </si>
  <si>
    <t>Tarifa Transporte</t>
  </si>
  <si>
    <t>CCT</t>
  </si>
  <si>
    <t>Vr. Unitário</t>
  </si>
  <si>
    <t>Dias</t>
  </si>
  <si>
    <t>VT p/dia</t>
  </si>
  <si>
    <t>Desconto</t>
  </si>
  <si>
    <t>VA p/dia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</si>
  <si>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</si>
  <si>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</si>
  <si>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</si>
  <si>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</si>
  <si>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</si>
  <si>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</si>
  <si>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</si>
  <si>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</si>
  <si>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</si>
  <si>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>Adicional Insalubridade 20% -</t>
    </r>
    <r>
      <rPr>
        <sz val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Conforme Termo de Referência</t>
    </r>
  </si>
  <si>
    <r>
      <t xml:space="preserve">Adicional Insalubridade 40% </t>
    </r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</si>
  <si>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</si>
  <si>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</si>
  <si>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</si>
  <si>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</si>
  <si>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</si>
  <si>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</si>
  <si>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</si>
  <si>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</si>
  <si>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</si>
  <si>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</si>
  <si>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</si>
  <si>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</si>
  <si>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</si>
  <si>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</si>
  <si>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</si>
  <si>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</si>
  <si>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</si>
  <si>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</si>
  <si>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</si>
  <si>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</si>
  <si>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</si>
  <si>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</si>
  <si>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</si>
  <si>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</si>
  <si>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</si>
  <si>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</si>
  <si>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</si>
  <si>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</si>
  <si>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</si>
  <si>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</si>
  <si>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</si>
  <si>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</si>
  <si>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</si>
  <si>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</si>
  <si>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Vale-Transporte</t>
  </si>
  <si>
    <t xml:space="preserve">Outros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</si>
  <si>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</si>
  <si>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</si>
  <si>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</si>
  <si>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</si>
  <si>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</si>
  <si>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</si>
  <si>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</si>
  <si>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</si>
  <si>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</si>
  <si>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</si>
  <si>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</si>
  <si>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</si>
  <si>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</si>
  <si>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</si>
  <si>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</si>
  <si>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</si>
  <si>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</si>
  <si>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</si>
  <si>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</si>
  <si>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</si>
  <si>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</si>
  <si>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</si>
  <si>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</si>
  <si>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</si>
  <si>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</si>
  <si>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</si>
  <si>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</si>
  <si>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</si>
  <si>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</si>
  <si>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</si>
  <si>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</si>
  <si>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</si>
  <si>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</si>
  <si>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</si>
  <si>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</si>
  <si>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</si>
  <si>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</si>
  <si>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</si>
  <si>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</si>
  <si>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</si>
  <si>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</si>
  <si>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</si>
  <si>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</si>
  <si>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</si>
  <si>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</si>
  <si>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</si>
  <si>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</si>
  <si>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</si>
  <si>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</si>
  <si>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</si>
  <si>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planilha.</t>
  </si>
  <si>
    <t>(9)</t>
  </si>
  <si>
    <t>Empresas sob regime de desoneração devem preencher o campo 5 da planilha.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</si>
  <si>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</si>
  <si>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</si>
  <si>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</si>
  <si>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</si>
  <si>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</si>
  <si>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</si>
  <si>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</si>
  <si>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</si>
  <si>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</si>
  <si>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</si>
  <si>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</si>
  <si>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</si>
  <si>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9,00%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</si>
  <si>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</si>
  <si>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</si>
  <si>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</si>
  <si>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</si>
  <si>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</si>
  <si>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</si>
  <si>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</si>
  <si>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</si>
  <si>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</si>
  <si>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</si>
  <si>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</si>
  <si>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</si>
  <si>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</si>
  <si>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</si>
  <si>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</si>
  <si>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</si>
  <si>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</si>
  <si>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</si>
  <si>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r>
      <t xml:space="preserve">REGIME DE TRIBUTAÇÃO: </t>
    </r>
    <r>
      <rPr>
        <b/>
        <sz val="12"/>
        <color indexed="10"/>
        <rFont val="Calibri"/>
        <family val="2"/>
      </rPr>
      <t>LUCRO PRESUMIDO</t>
    </r>
  </si>
  <si>
    <t>Segunda a Sexta - 44 horas semanais</t>
  </si>
  <si>
    <t>Salário Normativo CCT -</t>
  </si>
  <si>
    <t>Auxílio Refeição - Cláusula 13ª</t>
  </si>
  <si>
    <r>
      <t xml:space="preserve">INSS </t>
    </r>
    <r>
      <rPr>
        <b/>
        <sz val="8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</si>
  <si>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8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</si>
  <si>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8"/>
        <color indexed="8"/>
        <rFont val="Calibri"/>
        <family val="2"/>
      </rPr>
      <t>(Decreto-Lei nº 2.318/86)</t>
    </r>
  </si>
  <si>
    <r>
      <t xml:space="preserve">INCRA </t>
    </r>
    <r>
      <rPr>
        <b/>
        <sz val="8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</si>
  <si>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8"/>
        <color indexed="8"/>
        <rFont val="Calibri"/>
        <family val="2"/>
      </rPr>
      <t>(art. , inc. I, Decreto nº 87.043/82)</t>
    </r>
  </si>
  <si>
    <r>
      <t>FGTS</t>
    </r>
    <r>
      <rPr>
        <b/>
        <sz val="8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</si>
  <si>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8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</si>
  <si>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8"/>
        <color indexed="8"/>
        <rFont val="Calibri"/>
        <family val="2"/>
      </rPr>
      <t>(§ 3º, art. 8º, Lei nº 8.029/90)</t>
    </r>
  </si>
  <si>
    <t>Auxílio Refeição Cláusula 13ª</t>
  </si>
  <si>
    <t>Outros (especificar)(9)</t>
  </si>
  <si>
    <t>xx-xx-xx</t>
  </si>
  <si>
    <t>VALOR DA PROPOSTA  POR MONTANTE</t>
  </si>
  <si>
    <t>VALOR</t>
  </si>
  <si>
    <t>R$</t>
  </si>
  <si>
    <t>TOTAL CONTRATO</t>
  </si>
  <si>
    <t>PREENCHER SOMENTE AS CELULAS EM AZUL</t>
  </si>
  <si>
    <t>19/3000-0000075-5</t>
  </si>
  <si>
    <t>XX-2019</t>
  </si>
  <si>
    <t>Técnico em Cabeamento Estruturado</t>
  </si>
  <si>
    <t>SINDPPD-RS</t>
  </si>
  <si>
    <t>CCT 2017/2019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</si>
</sst>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&quot;-&quot;0000&quot;/&quot;00&quot;.&quot;0"/>
    <numFmt numFmtId="165" formatCode="0.0000%"/>
    <numFmt numFmtId="166" formatCode="&quot;R$&quot;\ #,##0.00"/>
    <numFmt numFmtId="167" formatCode="0.0000"/>
    <numFmt numFmtId="168" formatCode="&quot;R$&quot;#,##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sz val="5"/>
      <color indexed="8"/>
      <name val="Calibri"/>
      <family val="2"/>
    </font>
    <font>
      <b/>
      <sz val="7"/>
      <name val="Segoe UI"/>
      <family val="2"/>
    </font>
    <font>
      <b/>
      <sz val="9"/>
      <name val="Segoe U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2"/>
      <color indexed="40"/>
      <name val="Calibri"/>
      <family val="2"/>
    </font>
    <font>
      <b/>
      <sz val="14"/>
      <color indexed="40"/>
      <name val="Calibri"/>
      <family val="2"/>
    </font>
    <font>
      <sz val="8"/>
      <color indexed="40"/>
      <name val="Calibri"/>
      <family val="2"/>
    </font>
    <font>
      <b/>
      <sz val="8"/>
      <color indexed="4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10"/>
      <name val="Calibri"/>
      <family val="2"/>
    </font>
    <font>
      <b/>
      <sz val="9"/>
      <color indexed="62"/>
      <name val="Calibri"/>
      <family val="2"/>
    </font>
    <font>
      <b/>
      <sz val="12"/>
      <color indexed="4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rgb="FF00B0F0"/>
      <name val="Calibri"/>
      <family val="2"/>
    </font>
    <font>
      <sz val="8"/>
      <color rgb="FF00B0F0"/>
      <name val="Calibri"/>
      <family val="2"/>
    </font>
    <font>
      <b/>
      <sz val="12"/>
      <color rgb="FF00B0F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3" tint="0.39998000860214233"/>
      <name val="Calibri"/>
      <family val="2"/>
    </font>
    <font>
      <b/>
      <sz val="12"/>
      <color rgb="FF00B0F0"/>
      <name val="Cambria"/>
      <family val="1"/>
    </font>
    <font>
      <b/>
      <sz val="12"/>
      <color theme="1"/>
      <name val="Calibri"/>
      <family val="2"/>
    </font>
    <font>
      <b/>
      <sz val="8"/>
      <color rgb="FF00B0F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7"/>
      <color theme="1"/>
      <name val="Calibri"/>
      <family val="2"/>
    </font>
    <font>
      <i/>
      <sz val="9"/>
      <color theme="1"/>
      <name val="Calibri"/>
      <family val="2"/>
    </font>
    <font>
      <i/>
      <sz val="6"/>
      <color theme="1"/>
      <name val="Calibri"/>
      <family val="2"/>
    </font>
    <font>
      <i/>
      <sz val="8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13" xfId="0" applyFont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6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67" fillId="33" borderId="17" xfId="0" applyFont="1" applyFill="1" applyBorder="1" applyAlignment="1">
      <alignment horizontal="center" vertical="center" wrapText="1"/>
    </xf>
    <xf numFmtId="9" fontId="67" fillId="33" borderId="17" xfId="0" applyNumberFormat="1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vertical="center"/>
    </xf>
    <xf numFmtId="1" fontId="67" fillId="33" borderId="17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/>
    </xf>
    <xf numFmtId="10" fontId="67" fillId="33" borderId="17" xfId="0" applyNumberFormat="1" applyFont="1" applyFill="1" applyBorder="1" applyAlignment="1">
      <alignment horizontal="center" vertical="center" wrapText="1"/>
    </xf>
    <xf numFmtId="0" fontId="66" fillId="5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65" fontId="67" fillId="0" borderId="17" xfId="0" applyNumberFormat="1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 vertical="center" wrapText="1"/>
    </xf>
    <xf numFmtId="4" fontId="67" fillId="34" borderId="17" xfId="0" applyNumberFormat="1" applyFont="1" applyFill="1" applyBorder="1" applyAlignment="1">
      <alignment horizontal="center" vertical="center" wrapText="1"/>
    </xf>
    <xf numFmtId="165" fontId="68" fillId="0" borderId="17" xfId="0" applyNumberFormat="1" applyFont="1" applyBorder="1" applyAlignment="1">
      <alignment horizontal="center" vertical="center" wrapText="1"/>
    </xf>
    <xf numFmtId="4" fontId="68" fillId="0" borderId="17" xfId="0" applyNumberFormat="1" applyFont="1" applyBorder="1" applyAlignment="1">
      <alignment horizontal="center" vertical="center" wrapText="1"/>
    </xf>
    <xf numFmtId="0" fontId="69" fillId="0" borderId="0" xfId="0" applyFont="1" applyAlignment="1" quotePrefix="1">
      <alignment horizontal="center" vertical="center" wrapText="1"/>
    </xf>
    <xf numFmtId="165" fontId="68" fillId="33" borderId="17" xfId="0" applyNumberFormat="1" applyFont="1" applyFill="1" applyBorder="1" applyAlignment="1">
      <alignment horizontal="center" vertical="center" wrapText="1"/>
    </xf>
    <xf numFmtId="4" fontId="68" fillId="33" borderId="17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65" fontId="68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2" fontId="67" fillId="0" borderId="17" xfId="0" applyNumberFormat="1" applyFont="1" applyBorder="1" applyAlignment="1">
      <alignment horizontal="center" vertical="center" wrapText="1"/>
    </xf>
    <xf numFmtId="9" fontId="67" fillId="0" borderId="17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9" fontId="70" fillId="0" borderId="0" xfId="0" applyNumberFormat="1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1" fontId="67" fillId="0" borderId="17" xfId="0" applyNumberFormat="1" applyFont="1" applyBorder="1" applyAlignment="1">
      <alignment horizontal="center" vertical="center" wrapText="1"/>
    </xf>
    <xf numFmtId="10" fontId="67" fillId="0" borderId="17" xfId="0" applyNumberFormat="1" applyFont="1" applyBorder="1" applyAlignment="1">
      <alignment horizontal="center" vertical="center" wrapText="1"/>
    </xf>
    <xf numFmtId="165" fontId="68" fillId="13" borderId="17" xfId="0" applyNumberFormat="1" applyFont="1" applyFill="1" applyBorder="1" applyAlignment="1">
      <alignment horizontal="center" vertical="center" wrapText="1"/>
    </xf>
    <xf numFmtId="4" fontId="68" fillId="13" borderId="17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165" fontId="68" fillId="34" borderId="0" xfId="0" applyNumberFormat="1" applyFont="1" applyFill="1" applyBorder="1" applyAlignment="1">
      <alignment horizontal="center" vertical="center" wrapText="1"/>
    </xf>
    <xf numFmtId="4" fontId="68" fillId="34" borderId="0" xfId="0" applyNumberFormat="1" applyFont="1" applyFill="1" applyBorder="1" applyAlignment="1">
      <alignment horizontal="center" vertical="center" wrapText="1"/>
    </xf>
    <xf numFmtId="9" fontId="66" fillId="25" borderId="17" xfId="0" applyNumberFormat="1" applyFont="1" applyFill="1" applyBorder="1" applyAlignment="1" quotePrefix="1">
      <alignment horizontal="center" vertical="center" wrapText="1"/>
    </xf>
    <xf numFmtId="2" fontId="66" fillId="35" borderId="17" xfId="0" applyNumberFormat="1" applyFont="1" applyFill="1" applyBorder="1" applyAlignment="1" quotePrefix="1">
      <alignment horizontal="center" vertical="center" wrapText="1"/>
    </xf>
    <xf numFmtId="0" fontId="71" fillId="34" borderId="17" xfId="0" applyFont="1" applyFill="1" applyBorder="1" applyAlignment="1">
      <alignment horizontal="center" vertical="center" wrapText="1"/>
    </xf>
    <xf numFmtId="2" fontId="71" fillId="34" borderId="17" xfId="0" applyNumberFormat="1" applyFont="1" applyFill="1" applyBorder="1" applyAlignment="1">
      <alignment horizontal="center" vertical="center" wrapText="1"/>
    </xf>
    <xf numFmtId="0" fontId="71" fillId="34" borderId="17" xfId="0" applyFont="1" applyFill="1" applyBorder="1" applyAlignment="1" quotePrefix="1">
      <alignment horizontal="center" vertical="center" wrapText="1"/>
    </xf>
    <xf numFmtId="10" fontId="71" fillId="34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10" fontId="67" fillId="0" borderId="17" xfId="0" applyNumberFormat="1" applyFont="1" applyFill="1" applyBorder="1" applyAlignment="1">
      <alignment horizontal="center"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horizontal="center" vertical="center" wrapText="1"/>
    </xf>
    <xf numFmtId="49" fontId="67" fillId="35" borderId="17" xfId="0" applyNumberFormat="1" applyFont="1" applyFill="1" applyBorder="1" applyAlignment="1">
      <alignment horizontal="center" vertical="center" wrapText="1"/>
    </xf>
    <xf numFmtId="49" fontId="68" fillId="35" borderId="13" xfId="0" applyNumberFormat="1" applyFont="1" applyFill="1" applyBorder="1" applyAlignment="1">
      <alignment horizontal="center" vertical="center" wrapText="1"/>
    </xf>
    <xf numFmtId="167" fontId="67" fillId="34" borderId="17" xfId="0" applyNumberFormat="1" applyFont="1" applyFill="1" applyBorder="1" applyAlignment="1">
      <alignment horizontal="center" vertical="center" wrapText="1"/>
    </xf>
    <xf numFmtId="167" fontId="68" fillId="34" borderId="17" xfId="0" applyNumberFormat="1" applyFont="1" applyFill="1" applyBorder="1" applyAlignment="1">
      <alignment horizontal="center" vertical="center" wrapText="1"/>
    </xf>
    <xf numFmtId="10" fontId="66" fillId="0" borderId="17" xfId="0" applyNumberFormat="1" applyFont="1" applyFill="1" applyBorder="1" applyAlignment="1">
      <alignment horizontal="center" vertical="center" wrapText="1"/>
    </xf>
    <xf numFmtId="0" fontId="72" fillId="0" borderId="0" xfId="0" applyFont="1" applyAlignment="1" quotePrefix="1">
      <alignment horizontal="center" vertical="center" wrapText="1"/>
    </xf>
    <xf numFmtId="4" fontId="66" fillId="0" borderId="17" xfId="0" applyNumberFormat="1" applyFont="1" applyBorder="1" applyAlignment="1">
      <alignment horizontal="center" vertical="center" wrapText="1"/>
    </xf>
    <xf numFmtId="0" fontId="67" fillId="10" borderId="17" xfId="0" applyFont="1" applyFill="1" applyBorder="1" applyAlignment="1">
      <alignment horizontal="center" vertical="center" wrapText="1"/>
    </xf>
    <xf numFmtId="4" fontId="67" fillId="10" borderId="17" xfId="0" applyNumberFormat="1" applyFont="1" applyFill="1" applyBorder="1" applyAlignment="1">
      <alignment horizontal="center" vertical="center" wrapText="1"/>
    </xf>
    <xf numFmtId="4" fontId="68" fillId="10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 quotePrefix="1">
      <alignment horizontal="center" vertical="center" wrapText="1"/>
    </xf>
    <xf numFmtId="0" fontId="73" fillId="34" borderId="17" xfId="0" applyFont="1" applyFill="1" applyBorder="1" applyAlignment="1" quotePrefix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4" fontId="75" fillId="33" borderId="17" xfId="0" applyNumberFormat="1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vertical="center"/>
    </xf>
    <xf numFmtId="9" fontId="75" fillId="33" borderId="17" xfId="49" applyFont="1" applyFill="1" applyBorder="1" applyAlignment="1">
      <alignment horizontal="center" vertical="center" wrapText="1"/>
    </xf>
    <xf numFmtId="2" fontId="75" fillId="33" borderId="17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1" fontId="75" fillId="33" borderId="17" xfId="0" applyNumberFormat="1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10" borderId="17" xfId="0" applyFont="1" applyFill="1" applyBorder="1" applyAlignment="1">
      <alignment horizontal="center" vertical="center" wrapText="1"/>
    </xf>
    <xf numFmtId="0" fontId="77" fillId="36" borderId="18" xfId="0" applyFont="1" applyFill="1" applyBorder="1" applyAlignment="1">
      <alignment/>
    </xf>
    <xf numFmtId="0" fontId="0" fillId="0" borderId="19" xfId="0" applyBorder="1" applyAlignment="1">
      <alignment/>
    </xf>
    <xf numFmtId="0" fontId="78" fillId="36" borderId="18" xfId="0" applyFont="1" applyFill="1" applyBorder="1" applyAlignment="1">
      <alignment/>
    </xf>
    <xf numFmtId="4" fontId="79" fillId="35" borderId="17" xfId="0" applyNumberFormat="1" applyFont="1" applyFill="1" applyBorder="1" applyAlignment="1">
      <alignment horizontal="center" vertical="center" wrapText="1"/>
    </xf>
    <xf numFmtId="4" fontId="79" fillId="0" borderId="17" xfId="0" applyNumberFormat="1" applyFont="1" applyBorder="1" applyAlignment="1">
      <alignment horizontal="center" vertical="center" wrapText="1"/>
    </xf>
    <xf numFmtId="164" fontId="80" fillId="34" borderId="20" xfId="0" applyNumberFormat="1" applyFont="1" applyFill="1" applyBorder="1" applyAlignment="1">
      <alignment horizontal="center" vertical="center" wrapText="1"/>
    </xf>
    <xf numFmtId="164" fontId="80" fillId="34" borderId="21" xfId="0" applyNumberFormat="1" applyFont="1" applyFill="1" applyBorder="1" applyAlignment="1">
      <alignment horizontal="center" vertical="center" wrapText="1"/>
    </xf>
    <xf numFmtId="164" fontId="80" fillId="34" borderId="10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164" fontId="76" fillId="34" borderId="17" xfId="0" applyNumberFormat="1" applyFont="1" applyFill="1" applyBorder="1" applyAlignment="1">
      <alignment horizontal="center" vertical="center" wrapText="1"/>
    </xf>
    <xf numFmtId="0" fontId="81" fillId="35" borderId="17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6" fillId="37" borderId="17" xfId="0" applyFont="1" applyFill="1" applyBorder="1" applyAlignment="1">
      <alignment horizontal="center" vertical="center" wrapText="1"/>
    </xf>
    <xf numFmtId="0" fontId="83" fillId="5" borderId="13" xfId="0" applyFont="1" applyFill="1" applyBorder="1" applyAlignment="1">
      <alignment horizontal="center" vertical="center" wrapText="1"/>
    </xf>
    <xf numFmtId="0" fontId="83" fillId="5" borderId="16" xfId="0" applyFont="1" applyFill="1" applyBorder="1" applyAlignment="1">
      <alignment horizontal="center" vertical="center" wrapText="1"/>
    </xf>
    <xf numFmtId="0" fontId="83" fillId="5" borderId="15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justify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24" xfId="0" applyFont="1" applyBorder="1" applyAlignment="1">
      <alignment horizontal="left" vertical="center" wrapText="1"/>
    </xf>
    <xf numFmtId="0" fontId="68" fillId="35" borderId="17" xfId="0" applyFont="1" applyFill="1" applyBorder="1" applyAlignment="1">
      <alignment horizontal="center" vertical="center" wrapText="1"/>
    </xf>
    <xf numFmtId="166" fontId="67" fillId="0" borderId="17" xfId="0" applyNumberFormat="1" applyFont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86" fillId="0" borderId="12" xfId="0" applyFont="1" applyBorder="1" applyAlignment="1">
      <alignment horizontal="left" vertical="center" wrapText="1"/>
    </xf>
    <xf numFmtId="2" fontId="67" fillId="0" borderId="17" xfId="0" applyNumberFormat="1" applyFont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6" fillId="25" borderId="17" xfId="0" applyFont="1" applyFill="1" applyBorder="1" applyAlignment="1" quotePrefix="1">
      <alignment horizontal="center" vertical="center" wrapText="1"/>
    </xf>
    <xf numFmtId="0" fontId="66" fillId="25" borderId="13" xfId="0" applyFont="1" applyFill="1" applyBorder="1" applyAlignment="1">
      <alignment vertical="top" wrapText="1"/>
    </xf>
    <xf numFmtId="0" fontId="66" fillId="25" borderId="16" xfId="0" applyFont="1" applyFill="1" applyBorder="1" applyAlignment="1" quotePrefix="1">
      <alignment vertical="top" wrapText="1"/>
    </xf>
    <xf numFmtId="0" fontId="66" fillId="25" borderId="15" xfId="0" applyFont="1" applyFill="1" applyBorder="1" applyAlignment="1" quotePrefix="1">
      <alignment vertical="top" wrapText="1"/>
    </xf>
    <xf numFmtId="0" fontId="71" fillId="34" borderId="17" xfId="0" applyFont="1" applyFill="1" applyBorder="1" applyAlignment="1" quotePrefix="1">
      <alignment horizontal="center" vertical="center" wrapText="1"/>
    </xf>
    <xf numFmtId="4" fontId="67" fillId="34" borderId="17" xfId="0" applyNumberFormat="1" applyFont="1" applyFill="1" applyBorder="1" applyAlignment="1">
      <alignment horizontal="center" vertical="center" wrapText="1"/>
    </xf>
    <xf numFmtId="0" fontId="87" fillId="0" borderId="24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left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4" fontId="67" fillId="0" borderId="15" xfId="0" applyNumberFormat="1" applyFont="1" applyBorder="1" applyAlignment="1">
      <alignment horizontal="center" vertical="center" wrapText="1"/>
    </xf>
    <xf numFmtId="4" fontId="68" fillId="0" borderId="17" xfId="0" applyNumberFormat="1" applyFont="1" applyBorder="1" applyAlignment="1">
      <alignment horizontal="center" vertical="center" wrapText="1"/>
    </xf>
    <xf numFmtId="4" fontId="68" fillId="0" borderId="13" xfId="0" applyNumberFormat="1" applyFont="1" applyBorder="1" applyAlignment="1">
      <alignment horizontal="center" vertical="center" wrapText="1"/>
    </xf>
    <xf numFmtId="10" fontId="67" fillId="35" borderId="17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 quotePrefix="1">
      <alignment horizontal="left" vertical="center" wrapText="1"/>
    </xf>
    <xf numFmtId="0" fontId="66" fillId="0" borderId="15" xfId="0" applyFont="1" applyFill="1" applyBorder="1" applyAlignment="1" quotePrefix="1">
      <alignment horizontal="left" vertical="center" wrapText="1"/>
    </xf>
    <xf numFmtId="0" fontId="71" fillId="35" borderId="13" xfId="0" applyFont="1" applyFill="1" applyBorder="1" applyAlignment="1" quotePrefix="1">
      <alignment horizontal="left" vertical="center" wrapText="1"/>
    </xf>
    <xf numFmtId="0" fontId="71" fillId="35" borderId="15" xfId="0" applyFont="1" applyFill="1" applyBorder="1" applyAlignment="1" quotePrefix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8" fillId="0" borderId="24" xfId="0" applyFont="1" applyBorder="1" applyAlignment="1">
      <alignment horizontal="left" vertical="center" wrapText="1"/>
    </xf>
    <xf numFmtId="0" fontId="68" fillId="35" borderId="13" xfId="0" applyFont="1" applyFill="1" applyBorder="1" applyAlignment="1" quotePrefix="1">
      <alignment horizontal="center" vertical="center" wrapText="1"/>
    </xf>
    <xf numFmtId="0" fontId="68" fillId="35" borderId="16" xfId="0" applyFont="1" applyFill="1" applyBorder="1" applyAlignment="1" quotePrefix="1">
      <alignment horizontal="center" vertical="center" wrapText="1"/>
    </xf>
    <xf numFmtId="0" fontId="68" fillId="35" borderId="15" xfId="0" applyFont="1" applyFill="1" applyBorder="1" applyAlignment="1" quotePrefix="1">
      <alignment horizontal="center" vertical="center" wrapText="1"/>
    </xf>
    <xf numFmtId="0" fontId="67" fillId="0" borderId="13" xfId="0" applyFont="1" applyBorder="1" applyAlignment="1" quotePrefix="1">
      <alignment horizontal="center" vertical="center" wrapText="1"/>
    </xf>
    <xf numFmtId="0" fontId="67" fillId="0" borderId="15" xfId="0" applyFont="1" applyBorder="1" applyAlignment="1" quotePrefix="1">
      <alignment horizontal="center" vertical="center" wrapText="1"/>
    </xf>
    <xf numFmtId="0" fontId="67" fillId="35" borderId="17" xfId="0" applyFont="1" applyFill="1" applyBorder="1" applyAlignment="1">
      <alignment horizontal="center" vertical="center" wrapText="1"/>
    </xf>
    <xf numFmtId="0" fontId="66" fillId="11" borderId="13" xfId="0" applyFont="1" applyFill="1" applyBorder="1" applyAlignment="1">
      <alignment horizontal="center" vertical="center" wrapText="1"/>
    </xf>
    <xf numFmtId="0" fontId="66" fillId="11" borderId="16" xfId="0" applyFont="1" applyFill="1" applyBorder="1" applyAlignment="1">
      <alignment horizontal="center" vertical="center" wrapText="1"/>
    </xf>
    <xf numFmtId="0" fontId="66" fillId="11" borderId="15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16" xfId="0" applyFont="1" applyFill="1" applyBorder="1" applyAlignment="1">
      <alignment horizontal="center" vertical="center" wrapText="1"/>
    </xf>
    <xf numFmtId="0" fontId="66" fillId="37" borderId="15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71" fillId="0" borderId="13" xfId="0" applyFont="1" applyBorder="1" applyAlignment="1" quotePrefix="1">
      <alignment horizontal="left" vertical="center" wrapText="1"/>
    </xf>
    <xf numFmtId="0" fontId="71" fillId="0" borderId="15" xfId="0" applyFont="1" applyBorder="1" applyAlignment="1" quotePrefix="1">
      <alignment horizontal="left" vertical="center" wrapText="1"/>
    </xf>
    <xf numFmtId="0" fontId="73" fillId="34" borderId="17" xfId="0" applyFont="1" applyFill="1" applyBorder="1" applyAlignment="1">
      <alignment horizontal="left" vertical="center" wrapText="1"/>
    </xf>
    <xf numFmtId="10" fontId="66" fillId="35" borderId="17" xfId="0" applyNumberFormat="1" applyFont="1" applyFill="1" applyBorder="1" applyAlignment="1">
      <alignment horizontal="center" vertical="center" wrapText="1"/>
    </xf>
    <xf numFmtId="0" fontId="71" fillId="0" borderId="24" xfId="0" applyFont="1" applyBorder="1" applyAlignment="1">
      <alignment horizontal="left" vertical="center" wrapText="1"/>
    </xf>
    <xf numFmtId="0" fontId="68" fillId="10" borderId="13" xfId="0" applyFont="1" applyFill="1" applyBorder="1" applyAlignment="1">
      <alignment horizontal="center" vertical="center" wrapText="1"/>
    </xf>
    <xf numFmtId="0" fontId="68" fillId="10" borderId="16" xfId="0" applyFont="1" applyFill="1" applyBorder="1" applyAlignment="1">
      <alignment horizontal="center" vertical="center" wrapText="1"/>
    </xf>
    <xf numFmtId="0" fontId="68" fillId="10" borderId="15" xfId="0" applyFont="1" applyFill="1" applyBorder="1" applyAlignment="1">
      <alignment horizontal="center" vertical="center" wrapText="1"/>
    </xf>
    <xf numFmtId="0" fontId="67" fillId="10" borderId="13" xfId="0" applyFont="1" applyFill="1" applyBorder="1" applyAlignment="1">
      <alignment horizontal="center" vertical="center" wrapText="1"/>
    </xf>
    <xf numFmtId="0" fontId="67" fillId="10" borderId="16" xfId="0" applyFont="1" applyFill="1" applyBorder="1" applyAlignment="1">
      <alignment horizontal="center" vertical="center" wrapText="1"/>
    </xf>
    <xf numFmtId="0" fontId="67" fillId="10" borderId="15" xfId="0" applyFont="1" applyFill="1" applyBorder="1" applyAlignment="1">
      <alignment horizontal="center" vertical="center" wrapText="1"/>
    </xf>
    <xf numFmtId="0" fontId="66" fillId="10" borderId="13" xfId="0" applyFont="1" applyFill="1" applyBorder="1" applyAlignment="1">
      <alignment horizontal="center" vertical="center" wrapText="1"/>
    </xf>
    <xf numFmtId="0" fontId="66" fillId="10" borderId="16" xfId="0" applyFont="1" applyFill="1" applyBorder="1" applyAlignment="1">
      <alignment horizontal="center" vertical="center" wrapText="1"/>
    </xf>
    <xf numFmtId="0" fontId="66" fillId="10" borderId="15" xfId="0" applyFont="1" applyFill="1" applyBorder="1" applyAlignment="1">
      <alignment horizontal="center" vertical="center" wrapText="1"/>
    </xf>
    <xf numFmtId="0" fontId="67" fillId="10" borderId="13" xfId="0" applyFont="1" applyFill="1" applyBorder="1" applyAlignment="1">
      <alignment horizontal="left" vertical="center" wrapText="1"/>
    </xf>
    <xf numFmtId="0" fontId="67" fillId="10" borderId="16" xfId="0" applyFont="1" applyFill="1" applyBorder="1" applyAlignment="1">
      <alignment horizontal="left" vertical="center" wrapText="1"/>
    </xf>
    <xf numFmtId="0" fontId="67" fillId="10" borderId="15" xfId="0" applyFont="1" applyFill="1" applyBorder="1" applyAlignment="1">
      <alignment horizontal="left" vertical="center" wrapText="1"/>
    </xf>
    <xf numFmtId="168" fontId="77" fillId="36" borderId="26" xfId="0" applyNumberFormat="1" applyFont="1" applyFill="1" applyBorder="1" applyAlignment="1">
      <alignment horizontal="center"/>
    </xf>
    <xf numFmtId="168" fontId="77" fillId="36" borderId="27" xfId="0" applyNumberFormat="1" applyFont="1" applyFill="1" applyBorder="1" applyAlignment="1">
      <alignment horizontal="center"/>
    </xf>
    <xf numFmtId="168" fontId="77" fillId="36" borderId="28" xfId="0" applyNumberFormat="1" applyFont="1" applyFill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8" fillId="36" borderId="29" xfId="0" applyFont="1" applyFill="1" applyBorder="1" applyAlignment="1">
      <alignment horizontal="center"/>
    </xf>
    <xf numFmtId="0" fontId="78" fillId="36" borderId="27" xfId="0" applyFont="1" applyFill="1" applyBorder="1" applyAlignment="1">
      <alignment horizontal="center"/>
    </xf>
    <xf numFmtId="0" fontId="78" fillId="36" borderId="28" xfId="0" applyFont="1" applyFill="1" applyBorder="1" applyAlignment="1">
      <alignment horizontal="center"/>
    </xf>
    <xf numFmtId="0" fontId="77" fillId="36" borderId="26" xfId="0" applyFont="1" applyFill="1" applyBorder="1" applyAlignment="1">
      <alignment horizontal="center"/>
    </xf>
    <xf numFmtId="0" fontId="77" fillId="36" borderId="27" xfId="0" applyFont="1" applyFill="1" applyBorder="1" applyAlignment="1">
      <alignment horizontal="center"/>
    </xf>
    <xf numFmtId="0" fontId="77" fillId="36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BreakPreview" zoomScale="60" zoomScaleNormal="130" zoomScalePageLayoutView="0" workbookViewId="0" topLeftCell="A1">
      <selection activeCell="S8" sqref="S8"/>
    </sheetView>
  </sheetViews>
  <sheetFormatPr defaultColWidth="9.140625" defaultRowHeight="15"/>
  <cols>
    <col min="4" max="4" width="11.28125" style="0" customWidth="1"/>
    <col min="7" max="7" width="11.28125" style="0" customWidth="1"/>
    <col min="9" max="9" width="13.28125" style="0" customWidth="1"/>
    <col min="11" max="11" width="15.421875" style="0" customWidth="1"/>
  </cols>
  <sheetData>
    <row r="1" spans="1:9" ht="30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85" t="s">
        <v>1</v>
      </c>
      <c r="B2" s="85"/>
      <c r="C2" s="86" t="s">
        <v>175</v>
      </c>
      <c r="D2" s="86"/>
      <c r="E2" s="87" t="s">
        <v>155</v>
      </c>
      <c r="F2" s="87"/>
      <c r="G2" s="87"/>
      <c r="H2" s="87"/>
      <c r="I2" s="87"/>
    </row>
    <row r="3" spans="1:9" ht="31.5">
      <c r="A3" s="85" t="s">
        <v>2</v>
      </c>
      <c r="B3" s="85"/>
      <c r="C3" s="73" t="s">
        <v>176</v>
      </c>
      <c r="D3" s="1"/>
      <c r="E3" s="2" t="s">
        <v>3</v>
      </c>
      <c r="F3" s="73" t="s">
        <v>169</v>
      </c>
      <c r="G3" s="1"/>
      <c r="H3" s="1"/>
      <c r="I3" s="1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11" ht="18.75" customHeight="1">
      <c r="A5" s="4" t="s">
        <v>4</v>
      </c>
      <c r="B5" s="5"/>
      <c r="C5" s="5"/>
      <c r="D5" s="88" t="s">
        <v>177</v>
      </c>
      <c r="E5" s="89"/>
      <c r="F5" s="90"/>
      <c r="G5" s="91" t="s">
        <v>5</v>
      </c>
      <c r="H5" s="91"/>
      <c r="I5" s="68">
        <v>220</v>
      </c>
      <c r="K5" s="82" t="s">
        <v>174</v>
      </c>
    </row>
    <row r="6" spans="1:11" ht="15.75" customHeight="1">
      <c r="A6" s="6" t="s">
        <v>6</v>
      </c>
      <c r="B6" s="7"/>
      <c r="C6" s="8"/>
      <c r="D6" s="70" t="s">
        <v>156</v>
      </c>
      <c r="E6" s="10"/>
      <c r="F6" s="11"/>
      <c r="G6" s="91" t="s">
        <v>7</v>
      </c>
      <c r="H6" s="12" t="s">
        <v>8</v>
      </c>
      <c r="I6" s="13">
        <v>0.2</v>
      </c>
      <c r="K6" s="83"/>
    </row>
    <row r="7" spans="1:11" ht="22.5">
      <c r="A7" s="9" t="s">
        <v>9</v>
      </c>
      <c r="B7" s="14"/>
      <c r="C7" s="8"/>
      <c r="D7" s="70" t="s">
        <v>178</v>
      </c>
      <c r="E7" s="10"/>
      <c r="F7" s="11"/>
      <c r="G7" s="91"/>
      <c r="H7" s="12" t="s">
        <v>10</v>
      </c>
      <c r="I7" s="74">
        <v>0</v>
      </c>
      <c r="K7" s="83"/>
    </row>
    <row r="8" spans="1:11" ht="15.75" customHeight="1">
      <c r="A8" s="9" t="s">
        <v>11</v>
      </c>
      <c r="B8" s="14"/>
      <c r="C8" s="8"/>
      <c r="D8" s="70" t="s">
        <v>179</v>
      </c>
      <c r="E8" s="10"/>
      <c r="F8" s="11"/>
      <c r="G8" s="91"/>
      <c r="H8" s="12" t="s">
        <v>12</v>
      </c>
      <c r="I8" s="13">
        <v>0.4</v>
      </c>
      <c r="K8" s="84"/>
    </row>
    <row r="9" spans="1:9" ht="22.5">
      <c r="A9" s="9" t="s">
        <v>13</v>
      </c>
      <c r="B9" s="14"/>
      <c r="C9" s="8"/>
      <c r="D9" s="16" t="s">
        <v>14</v>
      </c>
      <c r="E9" s="10"/>
      <c r="F9" s="11"/>
      <c r="G9" s="91"/>
      <c r="H9" s="12" t="s">
        <v>10</v>
      </c>
      <c r="I9" s="75">
        <v>0</v>
      </c>
    </row>
    <row r="10" spans="1:9" ht="15">
      <c r="A10" s="92" t="s">
        <v>157</v>
      </c>
      <c r="B10" s="92"/>
      <c r="C10" s="92"/>
      <c r="D10" s="92"/>
      <c r="E10" s="92"/>
      <c r="F10" s="92"/>
      <c r="G10" s="70" t="s">
        <v>178</v>
      </c>
      <c r="H10" s="12">
        <v>220</v>
      </c>
      <c r="I10" s="69">
        <v>1689.1</v>
      </c>
    </row>
    <row r="11" spans="1:9" ht="15">
      <c r="A11" s="100" t="s">
        <v>15</v>
      </c>
      <c r="B11" s="101"/>
      <c r="C11" s="101"/>
      <c r="D11" s="101"/>
      <c r="E11" s="101"/>
      <c r="F11" s="101"/>
      <c r="G11" s="12" t="str">
        <f>D9</f>
        <v>Porto Alegre</v>
      </c>
      <c r="H11" s="12" t="s">
        <v>16</v>
      </c>
      <c r="I11" s="71">
        <v>0.05</v>
      </c>
    </row>
    <row r="12" spans="1:9" ht="22.5">
      <c r="A12" s="102" t="s">
        <v>17</v>
      </c>
      <c r="B12" s="103"/>
      <c r="C12" s="103"/>
      <c r="D12" s="103"/>
      <c r="E12" s="103"/>
      <c r="F12" s="103"/>
      <c r="G12" s="91" t="s">
        <v>18</v>
      </c>
      <c r="H12" s="12" t="s">
        <v>19</v>
      </c>
      <c r="I12" s="72">
        <v>4.7</v>
      </c>
    </row>
    <row r="13" spans="1:9" ht="15">
      <c r="A13" s="104"/>
      <c r="B13" s="105"/>
      <c r="C13" s="105"/>
      <c r="D13" s="105"/>
      <c r="E13" s="105"/>
      <c r="F13" s="105"/>
      <c r="G13" s="91"/>
      <c r="H13" s="12" t="s">
        <v>20</v>
      </c>
      <c r="I13" s="12">
        <v>22</v>
      </c>
    </row>
    <row r="14" spans="1:9" ht="15">
      <c r="A14" s="104"/>
      <c r="B14" s="105"/>
      <c r="C14" s="105"/>
      <c r="D14" s="105"/>
      <c r="E14" s="105"/>
      <c r="F14" s="105"/>
      <c r="G14" s="91"/>
      <c r="H14" s="12" t="s">
        <v>21</v>
      </c>
      <c r="I14" s="12">
        <v>2</v>
      </c>
    </row>
    <row r="15" spans="1:9" ht="15">
      <c r="A15" s="106"/>
      <c r="B15" s="107"/>
      <c r="C15" s="107"/>
      <c r="D15" s="107"/>
      <c r="E15" s="107"/>
      <c r="F15" s="107"/>
      <c r="G15" s="91"/>
      <c r="H15" s="12" t="s">
        <v>22</v>
      </c>
      <c r="I15" s="13">
        <v>0.06</v>
      </c>
    </row>
    <row r="16" spans="1:9" ht="22.5">
      <c r="A16" s="92" t="s">
        <v>158</v>
      </c>
      <c r="B16" s="92"/>
      <c r="C16" s="92"/>
      <c r="D16" s="92"/>
      <c r="E16" s="92"/>
      <c r="F16" s="100"/>
      <c r="G16" s="91" t="s">
        <v>18</v>
      </c>
      <c r="H16" s="12" t="s">
        <v>19</v>
      </c>
      <c r="I16" s="72">
        <v>22</v>
      </c>
    </row>
    <row r="17" spans="1:9" ht="15">
      <c r="A17" s="92"/>
      <c r="B17" s="92"/>
      <c r="C17" s="92"/>
      <c r="D17" s="92"/>
      <c r="E17" s="92"/>
      <c r="F17" s="100"/>
      <c r="G17" s="91"/>
      <c r="H17" s="12" t="s">
        <v>20</v>
      </c>
      <c r="I17" s="15">
        <f>I13</f>
        <v>22</v>
      </c>
    </row>
    <row r="18" spans="1:9" ht="15">
      <c r="A18" s="92"/>
      <c r="B18" s="92"/>
      <c r="C18" s="92"/>
      <c r="D18" s="92"/>
      <c r="E18" s="92"/>
      <c r="F18" s="100"/>
      <c r="G18" s="91"/>
      <c r="H18" s="12" t="s">
        <v>23</v>
      </c>
      <c r="I18" s="15">
        <v>1</v>
      </c>
    </row>
    <row r="19" spans="1:9" ht="15">
      <c r="A19" s="92"/>
      <c r="B19" s="92"/>
      <c r="C19" s="92"/>
      <c r="D19" s="92"/>
      <c r="E19" s="92"/>
      <c r="F19" s="100"/>
      <c r="G19" s="91"/>
      <c r="H19" s="12" t="s">
        <v>22</v>
      </c>
      <c r="I19" s="17">
        <v>0.2</v>
      </c>
    </row>
    <row r="20" spans="1:9" ht="15">
      <c r="A20" s="92" t="s">
        <v>24</v>
      </c>
      <c r="B20" s="92"/>
      <c r="C20" s="92"/>
      <c r="D20" s="92"/>
      <c r="E20" s="92"/>
      <c r="F20" s="92"/>
      <c r="G20" s="12"/>
      <c r="H20" s="12" t="s">
        <v>16</v>
      </c>
      <c r="I20" s="17">
        <v>0.2</v>
      </c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93" t="s">
        <v>25</v>
      </c>
      <c r="B22" s="93"/>
      <c r="C22" s="93"/>
      <c r="D22" s="93"/>
      <c r="E22" s="93"/>
      <c r="F22" s="93"/>
      <c r="G22" s="93"/>
      <c r="H22" s="93"/>
      <c r="I22" s="93"/>
    </row>
    <row r="23" spans="1:9" ht="45">
      <c r="A23" s="18" t="s">
        <v>26</v>
      </c>
      <c r="B23" s="94" t="s">
        <v>27</v>
      </c>
      <c r="C23" s="95"/>
      <c r="D23" s="95"/>
      <c r="E23" s="95"/>
      <c r="F23" s="95"/>
      <c r="G23" s="96"/>
      <c r="H23" s="18" t="s">
        <v>28</v>
      </c>
      <c r="I23" s="18" t="s">
        <v>29</v>
      </c>
    </row>
    <row r="24" spans="1:9" ht="19.5" customHeight="1">
      <c r="A24" s="19">
        <v>1</v>
      </c>
      <c r="B24" s="97" t="s">
        <v>30</v>
      </c>
      <c r="C24" s="98"/>
      <c r="D24" s="98"/>
      <c r="E24" s="98"/>
      <c r="F24" s="98"/>
      <c r="G24" s="99"/>
      <c r="H24" s="20">
        <f aca="true" t="shared" si="0" ref="H24:H29">I24/$I$30</f>
        <v>1</v>
      </c>
      <c r="I24" s="21">
        <f>I10/H10*I5</f>
        <v>1689.1</v>
      </c>
    </row>
    <row r="25" spans="1:9" ht="19.5" customHeight="1">
      <c r="A25" s="19">
        <v>2</v>
      </c>
      <c r="B25" s="97" t="s">
        <v>31</v>
      </c>
      <c r="C25" s="98"/>
      <c r="D25" s="98"/>
      <c r="E25" s="98"/>
      <c r="F25" s="98"/>
      <c r="G25" s="99"/>
      <c r="H25" s="20">
        <f t="shared" si="0"/>
        <v>0</v>
      </c>
      <c r="I25" s="22">
        <v>0</v>
      </c>
    </row>
    <row r="26" spans="1:9" ht="19.5" customHeight="1">
      <c r="A26" s="19">
        <v>3</v>
      </c>
      <c r="B26" s="97" t="s">
        <v>32</v>
      </c>
      <c r="C26" s="98"/>
      <c r="D26" s="98"/>
      <c r="E26" s="98"/>
      <c r="F26" s="98"/>
      <c r="G26" s="99"/>
      <c r="H26" s="20">
        <f t="shared" si="0"/>
        <v>0</v>
      </c>
      <c r="I26" s="21">
        <v>0</v>
      </c>
    </row>
    <row r="27" spans="1:9" ht="19.5" customHeight="1">
      <c r="A27" s="108">
        <v>4</v>
      </c>
      <c r="B27" s="110" t="s">
        <v>33</v>
      </c>
      <c r="C27" s="110"/>
      <c r="D27" s="110"/>
      <c r="E27" s="110"/>
      <c r="F27" s="110"/>
      <c r="G27" s="110"/>
      <c r="H27" s="20">
        <f t="shared" si="0"/>
        <v>0</v>
      </c>
      <c r="I27" s="21">
        <f>I6*I7*954</f>
        <v>0</v>
      </c>
    </row>
    <row r="28" spans="1:9" ht="19.5" customHeight="1">
      <c r="A28" s="109"/>
      <c r="B28" s="111" t="s">
        <v>34</v>
      </c>
      <c r="C28" s="112"/>
      <c r="D28" s="112"/>
      <c r="E28" s="112"/>
      <c r="F28" s="112"/>
      <c r="G28" s="113"/>
      <c r="H28" s="20">
        <f t="shared" si="0"/>
        <v>0</v>
      </c>
      <c r="I28" s="21">
        <f>(I8*I10*I9)</f>
        <v>0</v>
      </c>
    </row>
    <row r="29" spans="1:9" ht="19.5" customHeight="1">
      <c r="A29" s="19">
        <v>5</v>
      </c>
      <c r="B29" s="97" t="s">
        <v>24</v>
      </c>
      <c r="C29" s="98"/>
      <c r="D29" s="98"/>
      <c r="E29" s="98"/>
      <c r="F29" s="98"/>
      <c r="G29" s="99"/>
      <c r="H29" s="20">
        <f t="shared" si="0"/>
        <v>0</v>
      </c>
      <c r="I29" s="21">
        <v>0</v>
      </c>
    </row>
    <row r="30" spans="1:9" ht="15">
      <c r="A30" s="114" t="s">
        <v>35</v>
      </c>
      <c r="B30" s="115"/>
      <c r="C30" s="115"/>
      <c r="D30" s="115"/>
      <c r="E30" s="115"/>
      <c r="F30" s="115"/>
      <c r="G30" s="116"/>
      <c r="H30" s="23">
        <f>SUM(H24:H29)</f>
        <v>1</v>
      </c>
      <c r="I30" s="24">
        <f>SUM(I24:I29)</f>
        <v>1689.1</v>
      </c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45">
      <c r="A32" s="18" t="s">
        <v>36</v>
      </c>
      <c r="B32" s="94" t="s">
        <v>37</v>
      </c>
      <c r="C32" s="95"/>
      <c r="D32" s="95"/>
      <c r="E32" s="95"/>
      <c r="F32" s="95"/>
      <c r="G32" s="96"/>
      <c r="H32" s="18" t="s">
        <v>28</v>
      </c>
      <c r="I32" s="18" t="s">
        <v>29</v>
      </c>
    </row>
    <row r="33" spans="1:9" ht="19.5" customHeight="1">
      <c r="A33" s="19">
        <v>1</v>
      </c>
      <c r="B33" s="97" t="s">
        <v>159</v>
      </c>
      <c r="C33" s="98"/>
      <c r="D33" s="98"/>
      <c r="E33" s="98"/>
      <c r="F33" s="98"/>
      <c r="G33" s="99"/>
      <c r="H33" s="20">
        <v>0.2</v>
      </c>
      <c r="I33" s="21">
        <f aca="true" t="shared" si="1" ref="I33:I40">$I$30*H33</f>
        <v>337.82</v>
      </c>
    </row>
    <row r="34" spans="1:9" ht="19.5" customHeight="1">
      <c r="A34" s="19">
        <v>2</v>
      </c>
      <c r="B34" s="97" t="s">
        <v>160</v>
      </c>
      <c r="C34" s="98"/>
      <c r="D34" s="98"/>
      <c r="E34" s="98"/>
      <c r="F34" s="98"/>
      <c r="G34" s="99"/>
      <c r="H34" s="20">
        <v>0.015</v>
      </c>
      <c r="I34" s="21">
        <f t="shared" si="1"/>
        <v>25.336499999999997</v>
      </c>
    </row>
    <row r="35" spans="1:9" ht="19.5" customHeight="1">
      <c r="A35" s="19">
        <v>3</v>
      </c>
      <c r="B35" s="97" t="s">
        <v>161</v>
      </c>
      <c r="C35" s="98"/>
      <c r="D35" s="98"/>
      <c r="E35" s="98"/>
      <c r="F35" s="98"/>
      <c r="G35" s="99"/>
      <c r="H35" s="20">
        <v>0.01</v>
      </c>
      <c r="I35" s="21">
        <f t="shared" si="1"/>
        <v>16.891</v>
      </c>
    </row>
    <row r="36" spans="1:9" ht="19.5" customHeight="1">
      <c r="A36" s="19">
        <v>4</v>
      </c>
      <c r="B36" s="97" t="s">
        <v>162</v>
      </c>
      <c r="C36" s="98"/>
      <c r="D36" s="98"/>
      <c r="E36" s="98"/>
      <c r="F36" s="98"/>
      <c r="G36" s="99"/>
      <c r="H36" s="20">
        <v>0.002</v>
      </c>
      <c r="I36" s="21">
        <f t="shared" si="1"/>
        <v>3.3782</v>
      </c>
    </row>
    <row r="37" spans="1:9" ht="19.5" customHeight="1">
      <c r="A37" s="19">
        <v>5</v>
      </c>
      <c r="B37" s="97" t="s">
        <v>163</v>
      </c>
      <c r="C37" s="98"/>
      <c r="D37" s="98"/>
      <c r="E37" s="98"/>
      <c r="F37" s="98"/>
      <c r="G37" s="99"/>
      <c r="H37" s="20">
        <v>0.025</v>
      </c>
      <c r="I37" s="21">
        <f t="shared" si="1"/>
        <v>42.2275</v>
      </c>
    </row>
    <row r="38" spans="1:9" ht="19.5" customHeight="1">
      <c r="A38" s="19">
        <v>6</v>
      </c>
      <c r="B38" s="97" t="s">
        <v>164</v>
      </c>
      <c r="C38" s="98"/>
      <c r="D38" s="98"/>
      <c r="E38" s="98"/>
      <c r="F38" s="98"/>
      <c r="G38" s="99"/>
      <c r="H38" s="20">
        <v>0.08</v>
      </c>
      <c r="I38" s="21">
        <f t="shared" si="1"/>
        <v>135.128</v>
      </c>
    </row>
    <row r="39" spans="1:9" ht="19.5" customHeight="1">
      <c r="A39" s="19">
        <v>7</v>
      </c>
      <c r="B39" s="97" t="s">
        <v>165</v>
      </c>
      <c r="C39" s="98"/>
      <c r="D39" s="98"/>
      <c r="E39" s="98"/>
      <c r="F39" s="98"/>
      <c r="G39" s="99"/>
      <c r="H39" s="20">
        <v>0.03</v>
      </c>
      <c r="I39" s="21">
        <f t="shared" si="1"/>
        <v>50.672999999999995</v>
      </c>
    </row>
    <row r="40" spans="1:9" ht="19.5" customHeight="1">
      <c r="A40" s="19">
        <v>8</v>
      </c>
      <c r="B40" s="97" t="s">
        <v>166</v>
      </c>
      <c r="C40" s="98"/>
      <c r="D40" s="98"/>
      <c r="E40" s="98"/>
      <c r="F40" s="98"/>
      <c r="G40" s="99"/>
      <c r="H40" s="20">
        <v>0.006</v>
      </c>
      <c r="I40" s="21">
        <f t="shared" si="1"/>
        <v>10.134599999999999</v>
      </c>
    </row>
    <row r="41" spans="1:9" ht="15">
      <c r="A41" s="114" t="s">
        <v>38</v>
      </c>
      <c r="B41" s="115"/>
      <c r="C41" s="115"/>
      <c r="D41" s="115"/>
      <c r="E41" s="115"/>
      <c r="F41" s="115"/>
      <c r="G41" s="116"/>
      <c r="H41" s="23">
        <f>SUM(H33:H40)</f>
        <v>0.3680000000000001</v>
      </c>
      <c r="I41" s="24">
        <f>I33+I34+I35+I36+I37+I38+I39+I40</f>
        <v>621.5888</v>
      </c>
    </row>
    <row r="42" spans="1:9" ht="22.5" customHeight="1">
      <c r="A42" s="117" t="s">
        <v>39</v>
      </c>
      <c r="B42" s="117"/>
      <c r="C42" s="117"/>
      <c r="D42" s="117"/>
      <c r="E42" s="117"/>
      <c r="F42" s="117"/>
      <c r="G42" s="117"/>
      <c r="H42" s="117"/>
      <c r="I42" s="117"/>
    </row>
    <row r="43" spans="1:9" ht="23.25" customHeight="1">
      <c r="A43" s="118" t="s">
        <v>40</v>
      </c>
      <c r="B43" s="118"/>
      <c r="C43" s="118"/>
      <c r="D43" s="118"/>
      <c r="E43" s="118"/>
      <c r="F43" s="118"/>
      <c r="G43" s="118"/>
      <c r="H43" s="118"/>
      <c r="I43" s="118"/>
    </row>
    <row r="44" spans="1:9" ht="45">
      <c r="A44" s="18" t="s">
        <v>41</v>
      </c>
      <c r="B44" s="94" t="s">
        <v>42</v>
      </c>
      <c r="C44" s="95"/>
      <c r="D44" s="95"/>
      <c r="E44" s="95"/>
      <c r="F44" s="95"/>
      <c r="G44" s="96"/>
      <c r="H44" s="18" t="s">
        <v>28</v>
      </c>
      <c r="I44" s="18" t="s">
        <v>29</v>
      </c>
    </row>
    <row r="45" spans="1:9" ht="19.5" customHeight="1">
      <c r="A45" s="19">
        <v>1</v>
      </c>
      <c r="B45" s="97" t="s">
        <v>43</v>
      </c>
      <c r="C45" s="98"/>
      <c r="D45" s="98"/>
      <c r="E45" s="98"/>
      <c r="F45" s="98"/>
      <c r="G45" s="99"/>
      <c r="H45" s="20">
        <v>0.1111</v>
      </c>
      <c r="I45" s="21">
        <f aca="true" t="shared" si="2" ref="I45:I52">$I$30*H45</f>
        <v>187.65901</v>
      </c>
    </row>
    <row r="46" spans="1:9" ht="19.5" customHeight="1">
      <c r="A46" s="19">
        <v>2</v>
      </c>
      <c r="B46" s="97" t="s">
        <v>44</v>
      </c>
      <c r="C46" s="98"/>
      <c r="D46" s="98"/>
      <c r="E46" s="98"/>
      <c r="F46" s="98"/>
      <c r="G46" s="99"/>
      <c r="H46" s="20">
        <v>0.02047</v>
      </c>
      <c r="I46" s="21">
        <f t="shared" si="2"/>
        <v>34.575877</v>
      </c>
    </row>
    <row r="47" spans="1:9" ht="19.5" customHeight="1">
      <c r="A47" s="19">
        <v>3</v>
      </c>
      <c r="B47" s="97" t="s">
        <v>45</v>
      </c>
      <c r="C47" s="98"/>
      <c r="D47" s="98"/>
      <c r="E47" s="98"/>
      <c r="F47" s="98"/>
      <c r="G47" s="99"/>
      <c r="H47" s="20">
        <v>0.012123</v>
      </c>
      <c r="I47" s="21">
        <f t="shared" si="2"/>
        <v>20.4769593</v>
      </c>
    </row>
    <row r="48" spans="1:9" ht="19.5" customHeight="1">
      <c r="A48" s="19">
        <v>4</v>
      </c>
      <c r="B48" s="97" t="s">
        <v>46</v>
      </c>
      <c r="C48" s="98"/>
      <c r="D48" s="98"/>
      <c r="E48" s="98"/>
      <c r="F48" s="98"/>
      <c r="G48" s="99"/>
      <c r="H48" s="20">
        <v>0.011436</v>
      </c>
      <c r="I48" s="21">
        <f t="shared" si="2"/>
        <v>19.3165476</v>
      </c>
    </row>
    <row r="49" spans="1:9" ht="19.5" customHeight="1">
      <c r="A49" s="19">
        <v>5</v>
      </c>
      <c r="B49" s="97" t="s">
        <v>47</v>
      </c>
      <c r="C49" s="98"/>
      <c r="D49" s="98"/>
      <c r="E49" s="98"/>
      <c r="F49" s="98"/>
      <c r="G49" s="99"/>
      <c r="H49" s="20">
        <v>0.000174</v>
      </c>
      <c r="I49" s="21">
        <f t="shared" si="2"/>
        <v>0.2939034</v>
      </c>
    </row>
    <row r="50" spans="1:9" ht="19.5" customHeight="1">
      <c r="A50" s="19">
        <v>6</v>
      </c>
      <c r="B50" s="97" t="s">
        <v>48</v>
      </c>
      <c r="C50" s="98"/>
      <c r="D50" s="98"/>
      <c r="E50" s="98"/>
      <c r="F50" s="98"/>
      <c r="G50" s="99"/>
      <c r="H50" s="20">
        <v>0.000442</v>
      </c>
      <c r="I50" s="21">
        <f t="shared" si="2"/>
        <v>0.7465822</v>
      </c>
    </row>
    <row r="51" spans="1:9" ht="19.5" customHeight="1">
      <c r="A51" s="19">
        <v>7</v>
      </c>
      <c r="B51" s="97" t="s">
        <v>49</v>
      </c>
      <c r="C51" s="98"/>
      <c r="D51" s="98"/>
      <c r="E51" s="98"/>
      <c r="F51" s="98"/>
      <c r="G51" s="99"/>
      <c r="H51" s="20">
        <v>0.000185</v>
      </c>
      <c r="I51" s="21">
        <f t="shared" si="2"/>
        <v>0.31248349999999997</v>
      </c>
    </row>
    <row r="52" spans="1:9" ht="19.5" customHeight="1">
      <c r="A52" s="19">
        <v>8</v>
      </c>
      <c r="B52" s="97" t="s">
        <v>50</v>
      </c>
      <c r="C52" s="98"/>
      <c r="D52" s="98"/>
      <c r="E52" s="98"/>
      <c r="F52" s="98"/>
      <c r="G52" s="99"/>
      <c r="H52" s="20">
        <v>0.09079</v>
      </c>
      <c r="I52" s="21">
        <f t="shared" si="2"/>
        <v>153.353389</v>
      </c>
    </row>
    <row r="53" spans="1:9" ht="15">
      <c r="A53" s="114" t="s">
        <v>51</v>
      </c>
      <c r="B53" s="115"/>
      <c r="C53" s="115"/>
      <c r="D53" s="115"/>
      <c r="E53" s="115"/>
      <c r="F53" s="115"/>
      <c r="G53" s="116"/>
      <c r="H53" s="23">
        <f>SUM(H45:H52)</f>
        <v>0.24672</v>
      </c>
      <c r="I53" s="24">
        <f>I45+I46+I47+I48+I49+I50+I51+I52</f>
        <v>416.7347519999999</v>
      </c>
    </row>
    <row r="54" spans="1:9" ht="15">
      <c r="A54" s="25" t="s">
        <v>52</v>
      </c>
      <c r="B54" s="119" t="s">
        <v>53</v>
      </c>
      <c r="C54" s="119"/>
      <c r="D54" s="119"/>
      <c r="E54" s="119"/>
      <c r="F54" s="119"/>
      <c r="G54" s="119"/>
      <c r="H54" s="119"/>
      <c r="I54" s="119"/>
    </row>
    <row r="55" spans="1:9" ht="15">
      <c r="A55" s="25" t="s">
        <v>54</v>
      </c>
      <c r="B55" s="120" t="s">
        <v>55</v>
      </c>
      <c r="C55" s="120"/>
      <c r="D55" s="120"/>
      <c r="E55" s="120"/>
      <c r="F55" s="120"/>
      <c r="G55" s="120"/>
      <c r="H55" s="120"/>
      <c r="I55" s="120"/>
    </row>
    <row r="56" spans="1:9" ht="45">
      <c r="A56" s="18" t="s">
        <v>56</v>
      </c>
      <c r="B56" s="94" t="s">
        <v>57</v>
      </c>
      <c r="C56" s="95"/>
      <c r="D56" s="95"/>
      <c r="E56" s="95"/>
      <c r="F56" s="95"/>
      <c r="G56" s="96"/>
      <c r="H56" s="18" t="s">
        <v>28</v>
      </c>
      <c r="I56" s="18" t="s">
        <v>29</v>
      </c>
    </row>
    <row r="57" spans="1:9" ht="15">
      <c r="A57" s="19">
        <v>1</v>
      </c>
      <c r="B57" s="97" t="s">
        <v>58</v>
      </c>
      <c r="C57" s="98"/>
      <c r="D57" s="98"/>
      <c r="E57" s="98"/>
      <c r="F57" s="98"/>
      <c r="G57" s="99"/>
      <c r="H57" s="20">
        <v>0.023627</v>
      </c>
      <c r="I57" s="21">
        <f>$I$30*H57</f>
        <v>39.9083657</v>
      </c>
    </row>
    <row r="58" spans="1:9" ht="15">
      <c r="A58" s="19">
        <v>2</v>
      </c>
      <c r="B58" s="97" t="s">
        <v>59</v>
      </c>
      <c r="C58" s="98"/>
      <c r="D58" s="98"/>
      <c r="E58" s="98"/>
      <c r="F58" s="98"/>
      <c r="G58" s="99"/>
      <c r="H58" s="20">
        <v>0.001717</v>
      </c>
      <c r="I58" s="21">
        <f>$I$30*H58</f>
        <v>2.9001846999999996</v>
      </c>
    </row>
    <row r="59" spans="1:9" ht="15">
      <c r="A59" s="19">
        <v>3</v>
      </c>
      <c r="B59" s="97" t="s">
        <v>60</v>
      </c>
      <c r="C59" s="98"/>
      <c r="D59" s="98"/>
      <c r="E59" s="98"/>
      <c r="F59" s="98"/>
      <c r="G59" s="99"/>
      <c r="H59" s="20">
        <v>0.011813</v>
      </c>
      <c r="I59" s="21">
        <f>$I$30*H59</f>
        <v>19.9533383</v>
      </c>
    </row>
    <row r="60" spans="1:9" ht="15">
      <c r="A60" s="114" t="s">
        <v>61</v>
      </c>
      <c r="B60" s="115"/>
      <c r="C60" s="115"/>
      <c r="D60" s="115"/>
      <c r="E60" s="115"/>
      <c r="F60" s="115"/>
      <c r="G60" s="116"/>
      <c r="H60" s="23">
        <f>SUM(H57:H59)</f>
        <v>0.037156999999999996</v>
      </c>
      <c r="I60" s="24">
        <f>I57+I58+I59</f>
        <v>62.76188869999999</v>
      </c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45">
      <c r="A62" s="18" t="s">
        <v>62</v>
      </c>
      <c r="B62" s="94" t="s">
        <v>63</v>
      </c>
      <c r="C62" s="95"/>
      <c r="D62" s="95"/>
      <c r="E62" s="95"/>
      <c r="F62" s="95"/>
      <c r="G62" s="96"/>
      <c r="H62" s="18" t="s">
        <v>28</v>
      </c>
      <c r="I62" s="18" t="s">
        <v>29</v>
      </c>
    </row>
    <row r="63" spans="1:9" ht="15">
      <c r="A63" s="19">
        <v>1</v>
      </c>
      <c r="B63" s="97" t="s">
        <v>64</v>
      </c>
      <c r="C63" s="98"/>
      <c r="D63" s="98"/>
      <c r="E63" s="98"/>
      <c r="F63" s="98"/>
      <c r="G63" s="99"/>
      <c r="H63" s="20">
        <f>(H41*H53)</f>
        <v>0.09079296000000002</v>
      </c>
      <c r="I63" s="21">
        <f>$I$30*H63</f>
        <v>153.35838873600002</v>
      </c>
    </row>
    <row r="64" spans="1:9" ht="15">
      <c r="A64" s="114" t="s">
        <v>65</v>
      </c>
      <c r="B64" s="115"/>
      <c r="C64" s="115"/>
      <c r="D64" s="115"/>
      <c r="E64" s="115"/>
      <c r="F64" s="115"/>
      <c r="G64" s="116"/>
      <c r="H64" s="23">
        <f>SUM(H63:H63)</f>
        <v>0.09079296000000002</v>
      </c>
      <c r="I64" s="24">
        <f>I63</f>
        <v>153.35838873600002</v>
      </c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123" t="s">
        <v>66</v>
      </c>
      <c r="B66" s="123"/>
      <c r="C66" s="123"/>
      <c r="D66" s="123"/>
      <c r="E66" s="123"/>
      <c r="F66" s="123"/>
      <c r="G66" s="123"/>
      <c r="H66" s="26">
        <f>H41+H53+H60+H64</f>
        <v>0.7426699600000002</v>
      </c>
      <c r="I66" s="27">
        <f>I41+I53+I60+I64</f>
        <v>1254.443829436</v>
      </c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45">
      <c r="A68" s="18" t="s">
        <v>67</v>
      </c>
      <c r="B68" s="94" t="s">
        <v>68</v>
      </c>
      <c r="C68" s="95"/>
      <c r="D68" s="95"/>
      <c r="E68" s="95"/>
      <c r="F68" s="95"/>
      <c r="G68" s="96"/>
      <c r="H68" s="18" t="s">
        <v>28</v>
      </c>
      <c r="I68" s="18" t="s">
        <v>29</v>
      </c>
    </row>
    <row r="69" spans="1:9" ht="15">
      <c r="A69" s="28">
        <v>1</v>
      </c>
      <c r="B69" s="97" t="s">
        <v>167</v>
      </c>
      <c r="C69" s="98"/>
      <c r="D69" s="98"/>
      <c r="E69" s="98"/>
      <c r="F69" s="98"/>
      <c r="G69" s="99"/>
      <c r="H69" s="20">
        <f>I69/$I$30</f>
        <v>0.22923450358178912</v>
      </c>
      <c r="I69" s="21">
        <f>I80</f>
        <v>387.2</v>
      </c>
    </row>
    <row r="70" spans="1:9" ht="15">
      <c r="A70" s="28">
        <v>2</v>
      </c>
      <c r="B70" s="97" t="s">
        <v>69</v>
      </c>
      <c r="C70" s="98"/>
      <c r="D70" s="98"/>
      <c r="E70" s="98"/>
      <c r="F70" s="98"/>
      <c r="G70" s="99"/>
      <c r="H70" s="20">
        <f>I70/$I$30</f>
        <v>0.062432064413001025</v>
      </c>
      <c r="I70" s="21">
        <f>I76</f>
        <v>105.45400000000002</v>
      </c>
    </row>
    <row r="71" spans="1:9" ht="15">
      <c r="A71" s="19">
        <v>3</v>
      </c>
      <c r="B71" s="97" t="s">
        <v>70</v>
      </c>
      <c r="C71" s="98"/>
      <c r="D71" s="98"/>
      <c r="E71" s="98"/>
      <c r="F71" s="98"/>
      <c r="G71" s="99"/>
      <c r="H71" s="20">
        <f>I71/$I$30</f>
        <v>0</v>
      </c>
      <c r="I71" s="21">
        <v>0</v>
      </c>
    </row>
    <row r="72" spans="1:9" ht="15">
      <c r="A72" s="114" t="s">
        <v>71</v>
      </c>
      <c r="B72" s="115"/>
      <c r="C72" s="115"/>
      <c r="D72" s="115"/>
      <c r="E72" s="115"/>
      <c r="F72" s="115"/>
      <c r="G72" s="116"/>
      <c r="H72" s="23">
        <f>SUM(H69:H71)</f>
        <v>0.2916665679947901</v>
      </c>
      <c r="I72" s="24">
        <f>SUM(I69:I71)</f>
        <v>492.654</v>
      </c>
    </row>
    <row r="73" spans="1:9" ht="15">
      <c r="A73" s="29"/>
      <c r="B73" s="29"/>
      <c r="C73" s="29"/>
      <c r="D73" s="29"/>
      <c r="E73" s="29"/>
      <c r="F73" s="29"/>
      <c r="G73" s="29"/>
      <c r="H73" s="30"/>
      <c r="I73" s="31"/>
    </row>
    <row r="74" spans="1:9" ht="15">
      <c r="A74" s="121" t="s">
        <v>72</v>
      </c>
      <c r="B74" s="121"/>
      <c r="C74" s="121"/>
      <c r="D74" s="121"/>
      <c r="E74" s="121"/>
      <c r="F74" s="121"/>
      <c r="G74" s="121"/>
      <c r="H74" s="121"/>
      <c r="I74" s="121"/>
    </row>
    <row r="75" spans="1:9" ht="22.5">
      <c r="A75" s="92" t="s">
        <v>73</v>
      </c>
      <c r="B75" s="92"/>
      <c r="C75" s="19" t="s">
        <v>74</v>
      </c>
      <c r="D75" s="19" t="s">
        <v>75</v>
      </c>
      <c r="E75" s="19" t="s">
        <v>76</v>
      </c>
      <c r="F75" s="19" t="s">
        <v>77</v>
      </c>
      <c r="G75" s="19" t="s">
        <v>78</v>
      </c>
      <c r="H75" s="20" t="s">
        <v>79</v>
      </c>
      <c r="I75" s="21" t="s">
        <v>80</v>
      </c>
    </row>
    <row r="76" spans="1:9" ht="15">
      <c r="A76" s="122">
        <f>I12</f>
        <v>4.7</v>
      </c>
      <c r="B76" s="92"/>
      <c r="C76" s="19">
        <f>I13</f>
        <v>22</v>
      </c>
      <c r="D76" s="19">
        <f>I14</f>
        <v>2</v>
      </c>
      <c r="E76" s="32">
        <f>A76*C76*D76</f>
        <v>206.8</v>
      </c>
      <c r="F76" s="21">
        <f>I24</f>
        <v>1689.1</v>
      </c>
      <c r="G76" s="33">
        <f>I15</f>
        <v>0.06</v>
      </c>
      <c r="H76" s="32">
        <f>F76*G76</f>
        <v>101.34599999999999</v>
      </c>
      <c r="I76" s="21">
        <f>IF((E76-H76)&lt;0,0,E76-H76)</f>
        <v>105.45400000000002</v>
      </c>
    </row>
    <row r="77" spans="1:9" ht="15">
      <c r="A77" s="34"/>
      <c r="B77" s="34"/>
      <c r="C77" s="34"/>
      <c r="D77" s="34"/>
      <c r="E77" s="35"/>
      <c r="F77" s="35"/>
      <c r="G77" s="36"/>
      <c r="H77" s="35"/>
      <c r="I77" s="37"/>
    </row>
    <row r="78" spans="1:9" ht="15">
      <c r="A78" s="121" t="s">
        <v>81</v>
      </c>
      <c r="B78" s="121"/>
      <c r="C78" s="121"/>
      <c r="D78" s="121"/>
      <c r="E78" s="121"/>
      <c r="F78" s="121"/>
      <c r="G78" s="121"/>
      <c r="H78" s="121"/>
      <c r="I78" s="121"/>
    </row>
    <row r="79" spans="1:9" ht="22.5">
      <c r="A79" s="92" t="s">
        <v>73</v>
      </c>
      <c r="B79" s="92"/>
      <c r="C79" s="19" t="s">
        <v>82</v>
      </c>
      <c r="D79" s="19" t="s">
        <v>75</v>
      </c>
      <c r="E79" s="19" t="s">
        <v>76</v>
      </c>
      <c r="F79" s="19" t="s">
        <v>77</v>
      </c>
      <c r="G79" s="19" t="s">
        <v>78</v>
      </c>
      <c r="H79" s="20" t="str">
        <f>H75</f>
        <v>Valor desconto</v>
      </c>
      <c r="I79" s="21" t="s">
        <v>80</v>
      </c>
    </row>
    <row r="80" spans="1:9" ht="15">
      <c r="A80" s="128">
        <f>I16</f>
        <v>22</v>
      </c>
      <c r="B80" s="128"/>
      <c r="C80" s="38">
        <f>I17</f>
        <v>22</v>
      </c>
      <c r="D80" s="19">
        <f>I18</f>
        <v>1</v>
      </c>
      <c r="E80" s="32">
        <f>A80*C80*D80</f>
        <v>484</v>
      </c>
      <c r="F80" s="32">
        <f>E80</f>
        <v>484</v>
      </c>
      <c r="G80" s="39">
        <f>I19</f>
        <v>0.2</v>
      </c>
      <c r="H80" s="32">
        <f>F80*G80</f>
        <v>96.80000000000001</v>
      </c>
      <c r="I80" s="21">
        <f>IF((E80-H80)&lt;0,0,E80-H80)</f>
        <v>387.2</v>
      </c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129" t="s">
        <v>83</v>
      </c>
      <c r="B82" s="129"/>
      <c r="C82" s="129"/>
      <c r="D82" s="129"/>
      <c r="E82" s="129"/>
      <c r="F82" s="129"/>
      <c r="G82" s="129"/>
      <c r="H82" s="40">
        <f>H30+H66+H72</f>
        <v>2.0343365279947903</v>
      </c>
      <c r="I82" s="41">
        <f>I30+I66+I72</f>
        <v>3436.197829436</v>
      </c>
    </row>
    <row r="83" spans="1:9" ht="15">
      <c r="A83" s="42"/>
      <c r="B83" s="42"/>
      <c r="C83" s="42"/>
      <c r="D83" s="42"/>
      <c r="E83" s="42"/>
      <c r="F83" s="42"/>
      <c r="G83" s="42"/>
      <c r="H83" s="43"/>
      <c r="I83" s="44"/>
    </row>
    <row r="84" spans="1:9" ht="15">
      <c r="A84" s="93" t="s">
        <v>84</v>
      </c>
      <c r="B84" s="93"/>
      <c r="C84" s="93"/>
      <c r="D84" s="93"/>
      <c r="E84" s="93"/>
      <c r="F84" s="93"/>
      <c r="G84" s="93"/>
      <c r="H84" s="93"/>
      <c r="I84" s="93"/>
    </row>
    <row r="85" spans="1:9" ht="45">
      <c r="A85" s="18" t="s">
        <v>26</v>
      </c>
      <c r="B85" s="94" t="s">
        <v>85</v>
      </c>
      <c r="C85" s="95"/>
      <c r="D85" s="95"/>
      <c r="E85" s="95"/>
      <c r="F85" s="95"/>
      <c r="G85" s="96"/>
      <c r="H85" s="18" t="s">
        <v>28</v>
      </c>
      <c r="I85" s="18" t="s">
        <v>29</v>
      </c>
    </row>
    <row r="86" spans="1:9" ht="15">
      <c r="A86" s="19">
        <v>1</v>
      </c>
      <c r="B86" s="97" t="s">
        <v>86</v>
      </c>
      <c r="C86" s="98"/>
      <c r="D86" s="98"/>
      <c r="E86" s="98"/>
      <c r="F86" s="98"/>
      <c r="G86" s="99"/>
      <c r="H86" s="20">
        <f aca="true" t="shared" si="3" ref="H86:H91">I86/$I$97</f>
        <v>0</v>
      </c>
      <c r="I86" s="21">
        <v>0</v>
      </c>
    </row>
    <row r="87" spans="1:9" ht="15">
      <c r="A87" s="19">
        <v>2</v>
      </c>
      <c r="B87" s="130" t="s">
        <v>87</v>
      </c>
      <c r="C87" s="131"/>
      <c r="D87" s="131"/>
      <c r="E87" s="131"/>
      <c r="F87" s="131"/>
      <c r="G87" s="132"/>
      <c r="H87" s="20">
        <f t="shared" si="3"/>
        <v>0</v>
      </c>
      <c r="I87" s="21">
        <v>0</v>
      </c>
    </row>
    <row r="88" spans="1:9" ht="15">
      <c r="A88" s="19">
        <v>3</v>
      </c>
      <c r="B88" s="97" t="s">
        <v>88</v>
      </c>
      <c r="C88" s="98"/>
      <c r="D88" s="98"/>
      <c r="E88" s="98"/>
      <c r="F88" s="98"/>
      <c r="G88" s="99"/>
      <c r="H88" s="20">
        <f t="shared" si="3"/>
        <v>0</v>
      </c>
      <c r="I88" s="21">
        <v>0</v>
      </c>
    </row>
    <row r="89" spans="1:9" ht="15">
      <c r="A89" s="19">
        <v>4</v>
      </c>
      <c r="B89" s="124" t="s">
        <v>89</v>
      </c>
      <c r="C89" s="125"/>
      <c r="D89" s="125"/>
      <c r="E89" s="125"/>
      <c r="F89" s="125"/>
      <c r="G89" s="126"/>
      <c r="H89" s="20">
        <v>0</v>
      </c>
      <c r="I89" s="21">
        <v>333.07</v>
      </c>
    </row>
    <row r="90" spans="1:9" ht="15">
      <c r="A90" s="19">
        <v>5</v>
      </c>
      <c r="B90" s="97" t="s">
        <v>90</v>
      </c>
      <c r="C90" s="98"/>
      <c r="D90" s="98"/>
      <c r="E90" s="98"/>
      <c r="F90" s="98"/>
      <c r="G90" s="99"/>
      <c r="H90" s="20">
        <f t="shared" si="3"/>
        <v>0</v>
      </c>
      <c r="I90" s="21">
        <v>0</v>
      </c>
    </row>
    <row r="91" spans="1:9" ht="15">
      <c r="A91" s="19">
        <v>6</v>
      </c>
      <c r="B91" s="97" t="s">
        <v>91</v>
      </c>
      <c r="C91" s="98"/>
      <c r="D91" s="98"/>
      <c r="E91" s="98"/>
      <c r="F91" s="98"/>
      <c r="G91" s="99"/>
      <c r="H91" s="20">
        <f t="shared" si="3"/>
        <v>0</v>
      </c>
      <c r="I91" s="21">
        <v>0</v>
      </c>
    </row>
    <row r="92" spans="1:9" ht="15">
      <c r="A92" s="114" t="s">
        <v>92</v>
      </c>
      <c r="B92" s="115"/>
      <c r="C92" s="115"/>
      <c r="D92" s="115"/>
      <c r="E92" s="115"/>
      <c r="F92" s="115"/>
      <c r="G92" s="116"/>
      <c r="H92" s="23">
        <f>H86+H87+H88+H89+H90+H91</f>
        <v>0</v>
      </c>
      <c r="I92" s="80">
        <f>I86+I87+I88+I89+I90+I91</f>
        <v>333.07</v>
      </c>
    </row>
    <row r="93" spans="2:9" ht="32.25" customHeight="1">
      <c r="B93" s="127" t="s">
        <v>93</v>
      </c>
      <c r="C93" s="127"/>
      <c r="D93" s="127"/>
      <c r="E93" s="127"/>
      <c r="F93" s="127"/>
      <c r="G93" s="127"/>
      <c r="H93" s="127"/>
      <c r="I93" s="127"/>
    </row>
    <row r="95" spans="1:9" ht="51" customHeight="1">
      <c r="A95" s="134" t="s">
        <v>94</v>
      </c>
      <c r="B95" s="135"/>
      <c r="C95" s="135"/>
      <c r="D95" s="135"/>
      <c r="E95" s="136"/>
      <c r="F95" s="45">
        <v>0.2</v>
      </c>
      <c r="G95" s="46">
        <f>I97*F95</f>
        <v>666.1487658871999</v>
      </c>
      <c r="H95" s="47" t="s">
        <v>95</v>
      </c>
      <c r="I95" s="48">
        <f>I70</f>
        <v>105.45400000000002</v>
      </c>
    </row>
    <row r="96" spans="1:9" ht="30" customHeight="1">
      <c r="A96" s="137" t="s">
        <v>96</v>
      </c>
      <c r="B96" s="137"/>
      <c r="C96" s="49" t="s">
        <v>97</v>
      </c>
      <c r="D96" s="49" t="s">
        <v>98</v>
      </c>
      <c r="E96" s="49" t="s">
        <v>99</v>
      </c>
      <c r="F96" s="49" t="s">
        <v>100</v>
      </c>
      <c r="G96" s="49" t="s">
        <v>101</v>
      </c>
      <c r="H96" s="47" t="s">
        <v>102</v>
      </c>
      <c r="I96" s="50" t="s">
        <v>103</v>
      </c>
    </row>
    <row r="97" spans="1:9" ht="15">
      <c r="A97" s="138">
        <f>I30</f>
        <v>1689.1</v>
      </c>
      <c r="B97" s="138"/>
      <c r="C97" s="22">
        <f>I41</f>
        <v>621.5888</v>
      </c>
      <c r="D97" s="22">
        <f>I53</f>
        <v>416.7347519999999</v>
      </c>
      <c r="E97" s="22">
        <f>I60</f>
        <v>62.76188869999999</v>
      </c>
      <c r="F97" s="22">
        <f>I64</f>
        <v>153.35838873600002</v>
      </c>
      <c r="G97" s="22">
        <f>I72</f>
        <v>492.654</v>
      </c>
      <c r="H97" s="22">
        <f>SUM(A97:G97)</f>
        <v>3436.1978294359997</v>
      </c>
      <c r="I97" s="22">
        <f>H97-I95</f>
        <v>3330.7438294359995</v>
      </c>
    </row>
    <row r="98" spans="1:9" ht="15">
      <c r="A98" s="25"/>
      <c r="B98" s="139"/>
      <c r="C98" s="139"/>
      <c r="D98" s="139"/>
      <c r="E98" s="139"/>
      <c r="F98" s="139"/>
      <c r="G98" s="139"/>
      <c r="H98" s="139"/>
      <c r="I98" s="139"/>
    </row>
    <row r="99" spans="1:9" ht="45">
      <c r="A99" s="18" t="s">
        <v>36</v>
      </c>
      <c r="B99" s="94" t="s">
        <v>104</v>
      </c>
      <c r="C99" s="95"/>
      <c r="D99" s="95"/>
      <c r="E99" s="95"/>
      <c r="F99" s="95"/>
      <c r="G99" s="96"/>
      <c r="H99" s="18" t="s">
        <v>28</v>
      </c>
      <c r="I99" s="18" t="s">
        <v>29</v>
      </c>
    </row>
    <row r="100" spans="1:9" ht="15">
      <c r="A100" s="19">
        <v>1</v>
      </c>
      <c r="B100" s="97" t="s">
        <v>105</v>
      </c>
      <c r="C100" s="98"/>
      <c r="D100" s="98"/>
      <c r="E100" s="98"/>
      <c r="F100" s="98"/>
      <c r="G100" s="99"/>
      <c r="H100" s="20">
        <f>I100/$I$110</f>
        <v>0</v>
      </c>
      <c r="I100" s="21">
        <v>0</v>
      </c>
    </row>
    <row r="101" spans="1:9" ht="15">
      <c r="A101" s="19">
        <v>2</v>
      </c>
      <c r="B101" s="97" t="s">
        <v>106</v>
      </c>
      <c r="C101" s="98"/>
      <c r="D101" s="98"/>
      <c r="E101" s="98"/>
      <c r="F101" s="98"/>
      <c r="G101" s="99"/>
      <c r="H101" s="20">
        <f>I101/$I$110</f>
        <v>0</v>
      </c>
      <c r="I101" s="21">
        <v>0</v>
      </c>
    </row>
    <row r="102" spans="1:9" ht="15">
      <c r="A102" s="114" t="s">
        <v>107</v>
      </c>
      <c r="B102" s="115"/>
      <c r="C102" s="115"/>
      <c r="D102" s="115"/>
      <c r="E102" s="115"/>
      <c r="F102" s="115"/>
      <c r="G102" s="116"/>
      <c r="H102" s="23">
        <f>H100+H101</f>
        <v>0</v>
      </c>
      <c r="I102" s="81">
        <f>I100+I101</f>
        <v>0</v>
      </c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45">
      <c r="A104" s="18" t="s">
        <v>41</v>
      </c>
      <c r="B104" s="94" t="s">
        <v>108</v>
      </c>
      <c r="C104" s="95"/>
      <c r="D104" s="95"/>
      <c r="E104" s="95"/>
      <c r="F104" s="95"/>
      <c r="G104" s="96"/>
      <c r="H104" s="18" t="s">
        <v>28</v>
      </c>
      <c r="I104" s="18" t="s">
        <v>29</v>
      </c>
    </row>
    <row r="105" spans="1:9" ht="15">
      <c r="A105" s="19">
        <v>1</v>
      </c>
      <c r="B105" s="97" t="s">
        <v>108</v>
      </c>
      <c r="C105" s="98"/>
      <c r="D105" s="98"/>
      <c r="E105" s="98"/>
      <c r="F105" s="98"/>
      <c r="G105" s="99"/>
      <c r="H105" s="20">
        <f>I105/I110</f>
        <v>0.09006997096225185</v>
      </c>
      <c r="I105" s="21">
        <v>300</v>
      </c>
    </row>
    <row r="106" spans="1:9" ht="15">
      <c r="A106" s="114" t="s">
        <v>109</v>
      </c>
      <c r="B106" s="115"/>
      <c r="C106" s="115"/>
      <c r="D106" s="115"/>
      <c r="E106" s="115"/>
      <c r="F106" s="115"/>
      <c r="G106" s="116"/>
      <c r="H106" s="23">
        <f>H105</f>
        <v>0.09006997096225185</v>
      </c>
      <c r="I106" s="81">
        <f>I105</f>
        <v>300</v>
      </c>
    </row>
    <row r="107" spans="1:9" ht="15">
      <c r="A107" s="29"/>
      <c r="B107" s="29"/>
      <c r="C107" s="29"/>
      <c r="D107" s="29"/>
      <c r="E107" s="29"/>
      <c r="F107" s="29"/>
      <c r="G107" s="29"/>
      <c r="H107" s="30"/>
      <c r="I107" s="31"/>
    </row>
    <row r="108" spans="1:9" ht="42" customHeight="1">
      <c r="A108" s="133" t="s">
        <v>110</v>
      </c>
      <c r="B108" s="133"/>
      <c r="C108" s="133"/>
      <c r="D108" s="133"/>
      <c r="E108" s="133"/>
      <c r="F108" s="45">
        <v>0.18</v>
      </c>
      <c r="G108" s="46">
        <f>I110*F108</f>
        <v>599.5338892984798</v>
      </c>
      <c r="H108" s="47" t="s">
        <v>95</v>
      </c>
      <c r="I108" s="48">
        <f>I70</f>
        <v>105.45400000000002</v>
      </c>
    </row>
    <row r="109" spans="1:9" ht="24.75">
      <c r="A109" s="137" t="s">
        <v>96</v>
      </c>
      <c r="B109" s="137"/>
      <c r="C109" s="49" t="s">
        <v>97</v>
      </c>
      <c r="D109" s="49" t="s">
        <v>98</v>
      </c>
      <c r="E109" s="49" t="s">
        <v>99</v>
      </c>
      <c r="F109" s="49" t="s">
        <v>100</v>
      </c>
      <c r="G109" s="49" t="s">
        <v>101</v>
      </c>
      <c r="H109" s="47" t="s">
        <v>102</v>
      </c>
      <c r="I109" s="50" t="s">
        <v>103</v>
      </c>
    </row>
    <row r="110" spans="1:9" ht="15">
      <c r="A110" s="138">
        <f>I30</f>
        <v>1689.1</v>
      </c>
      <c r="B110" s="138"/>
      <c r="C110" s="22">
        <f>I41</f>
        <v>621.5888</v>
      </c>
      <c r="D110" s="22">
        <f>I53</f>
        <v>416.7347519999999</v>
      </c>
      <c r="E110" s="22">
        <f>I60</f>
        <v>62.76188869999999</v>
      </c>
      <c r="F110" s="22">
        <f>I64</f>
        <v>153.35838873600002</v>
      </c>
      <c r="G110" s="22">
        <f>I72</f>
        <v>492.654</v>
      </c>
      <c r="H110" s="22">
        <f>A110+C110+D110+E110+F110+G110</f>
        <v>3436.1978294359997</v>
      </c>
      <c r="I110" s="22">
        <f>H110-I108</f>
        <v>3330.7438294359995</v>
      </c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129" t="s">
        <v>111</v>
      </c>
      <c r="B112" s="129"/>
      <c r="C112" s="129"/>
      <c r="D112" s="129"/>
      <c r="E112" s="129"/>
      <c r="F112" s="129"/>
      <c r="G112" s="129"/>
      <c r="H112" s="40">
        <f>H92+H102+H106</f>
        <v>0.09006997096225185</v>
      </c>
      <c r="I112" s="41">
        <f>I92+I102+I106</f>
        <v>633.0699999999999</v>
      </c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93" t="s">
        <v>112</v>
      </c>
      <c r="B114" s="93"/>
      <c r="C114" s="93"/>
      <c r="D114" s="93"/>
      <c r="E114" s="93"/>
      <c r="F114" s="93"/>
      <c r="G114" s="93"/>
      <c r="H114" s="93"/>
      <c r="I114" s="93"/>
    </row>
    <row r="115" spans="1:9" ht="45">
      <c r="A115" s="18" t="s">
        <v>26</v>
      </c>
      <c r="B115" s="94" t="s">
        <v>113</v>
      </c>
      <c r="C115" s="95"/>
      <c r="D115" s="95"/>
      <c r="E115" s="95"/>
      <c r="F115" s="95"/>
      <c r="G115" s="96"/>
      <c r="H115" s="18" t="s">
        <v>28</v>
      </c>
      <c r="I115" s="18" t="s">
        <v>29</v>
      </c>
    </row>
    <row r="116" spans="1:9" ht="15">
      <c r="A116" s="19">
        <v>1</v>
      </c>
      <c r="B116" s="97" t="s">
        <v>114</v>
      </c>
      <c r="C116" s="98"/>
      <c r="D116" s="98"/>
      <c r="E116" s="98"/>
      <c r="F116" s="98"/>
      <c r="G116" s="99"/>
      <c r="H116" s="20">
        <f>I116/$I$82</f>
        <v>0.00842641648491706</v>
      </c>
      <c r="I116" s="21">
        <f>($D$127/$E$129)*H127</f>
        <v>28.954834035395734</v>
      </c>
    </row>
    <row r="117" spans="1:9" ht="15">
      <c r="A117" s="19">
        <v>2</v>
      </c>
      <c r="B117" s="97" t="s">
        <v>115</v>
      </c>
      <c r="C117" s="98"/>
      <c r="D117" s="98"/>
      <c r="E117" s="98"/>
      <c r="F117" s="98"/>
      <c r="G117" s="99"/>
      <c r="H117" s="20">
        <f>I117/$I$82</f>
        <v>0.03889115300730951</v>
      </c>
      <c r="I117" s="21">
        <f>($D$127/$E$129)*H128</f>
        <v>133.63769554798031</v>
      </c>
    </row>
    <row r="118" spans="1:9" ht="15">
      <c r="A118" s="19">
        <v>3</v>
      </c>
      <c r="B118" s="97" t="s">
        <v>15</v>
      </c>
      <c r="C118" s="98"/>
      <c r="D118" s="98"/>
      <c r="E118" s="98"/>
      <c r="F118" s="98"/>
      <c r="G118" s="99"/>
      <c r="H118" s="20">
        <f>I118/$I$82</f>
        <v>0.06481858834551586</v>
      </c>
      <c r="I118" s="21">
        <f>($D$127/$E$129)*H129</f>
        <v>222.7294925799672</v>
      </c>
    </row>
    <row r="119" spans="1:9" ht="15">
      <c r="A119" s="19">
        <v>4</v>
      </c>
      <c r="B119" s="97" t="s">
        <v>116</v>
      </c>
      <c r="C119" s="98"/>
      <c r="D119" s="98"/>
      <c r="E119" s="98"/>
      <c r="F119" s="98"/>
      <c r="G119" s="99"/>
      <c r="H119" s="20">
        <f>I119/$I$82</f>
        <v>0</v>
      </c>
      <c r="I119" s="21">
        <f>($D$127/$E$128)*G130</f>
        <v>0</v>
      </c>
    </row>
    <row r="120" spans="1:9" ht="15">
      <c r="A120" s="19">
        <v>5</v>
      </c>
      <c r="B120" s="97" t="s">
        <v>168</v>
      </c>
      <c r="C120" s="98"/>
      <c r="D120" s="98"/>
      <c r="E120" s="98"/>
      <c r="F120" s="98"/>
      <c r="G120" s="99"/>
      <c r="H120" s="20">
        <f>I120/$I$82</f>
        <v>0</v>
      </c>
      <c r="I120" s="21">
        <v>0</v>
      </c>
    </row>
    <row r="121" spans="1:9" ht="15">
      <c r="A121" s="114" t="s">
        <v>117</v>
      </c>
      <c r="B121" s="115"/>
      <c r="C121" s="115"/>
      <c r="D121" s="115"/>
      <c r="E121" s="115"/>
      <c r="F121" s="115"/>
      <c r="G121" s="116"/>
      <c r="H121" s="23">
        <f>SUM(H116:H120)</f>
        <v>0.11213615783774243</v>
      </c>
      <c r="I121" s="24">
        <f>SUM(I116:I120)</f>
        <v>385.32202216334326</v>
      </c>
    </row>
    <row r="122" spans="1:9" ht="15">
      <c r="A122" s="66" t="s">
        <v>118</v>
      </c>
      <c r="B122" s="140" t="s">
        <v>119</v>
      </c>
      <c r="C122" s="140"/>
      <c r="D122" s="140"/>
      <c r="E122" s="140"/>
      <c r="F122" s="140"/>
      <c r="G122" s="140"/>
      <c r="H122" s="140"/>
      <c r="I122" s="140"/>
    </row>
    <row r="123" spans="1:9" ht="24.75" customHeight="1">
      <c r="A123" s="66" t="s">
        <v>120</v>
      </c>
      <c r="B123" s="150" t="s">
        <v>121</v>
      </c>
      <c r="C123" s="150"/>
      <c r="D123" s="150"/>
      <c r="E123" s="150"/>
      <c r="F123" s="150"/>
      <c r="G123" s="150"/>
      <c r="H123" s="150"/>
      <c r="I123" s="150"/>
    </row>
    <row r="124" spans="1:9" ht="24.75" customHeight="1">
      <c r="A124" s="66" t="s">
        <v>122</v>
      </c>
      <c r="B124" s="151" t="s">
        <v>123</v>
      </c>
      <c r="C124" s="151"/>
      <c r="D124" s="151"/>
      <c r="E124" s="151"/>
      <c r="F124" s="151"/>
      <c r="G124" s="151"/>
      <c r="H124" s="151"/>
      <c r="I124" s="151"/>
    </row>
    <row r="125" spans="1:9" ht="15">
      <c r="A125" s="152" t="s">
        <v>124</v>
      </c>
      <c r="B125" s="153"/>
      <c r="C125" s="153"/>
      <c r="D125" s="153"/>
      <c r="E125" s="153"/>
      <c r="F125" s="153"/>
      <c r="G125" s="153"/>
      <c r="H125" s="153"/>
      <c r="I125" s="154"/>
    </row>
    <row r="126" spans="1:9" ht="19.5" customHeight="1">
      <c r="A126" s="155" t="s">
        <v>125</v>
      </c>
      <c r="B126" s="156"/>
      <c r="C126" s="19" t="s">
        <v>126</v>
      </c>
      <c r="D126" s="92" t="s">
        <v>127</v>
      </c>
      <c r="E126" s="100"/>
      <c r="F126" s="19" t="s">
        <v>128</v>
      </c>
      <c r="G126" s="51" t="s">
        <v>129</v>
      </c>
      <c r="H126" s="157" t="s">
        <v>130</v>
      </c>
      <c r="I126" s="157"/>
    </row>
    <row r="127" spans="1:9" ht="15">
      <c r="A127" s="141">
        <f>I82</f>
        <v>3436.197829436</v>
      </c>
      <c r="B127" s="142"/>
      <c r="C127" s="21">
        <f>I112</f>
        <v>633.0699999999999</v>
      </c>
      <c r="D127" s="143">
        <f>A127+C127</f>
        <v>4069.2678294360003</v>
      </c>
      <c r="E127" s="144"/>
      <c r="F127" s="19" t="s">
        <v>114</v>
      </c>
      <c r="G127" s="52">
        <v>0.0165</v>
      </c>
      <c r="H127" s="145">
        <v>0.0065</v>
      </c>
      <c r="I127" s="145"/>
    </row>
    <row r="128" spans="1:9" ht="15">
      <c r="A128" s="146" t="s">
        <v>131</v>
      </c>
      <c r="B128" s="147"/>
      <c r="C128" s="51">
        <v>1</v>
      </c>
      <c r="D128" s="53">
        <f>G131/1</f>
        <v>0.14250000000000002</v>
      </c>
      <c r="E128" s="54">
        <f>C128-D128</f>
        <v>0.8574999999999999</v>
      </c>
      <c r="F128" s="19" t="s">
        <v>115</v>
      </c>
      <c r="G128" s="52">
        <v>0.076</v>
      </c>
      <c r="H128" s="145">
        <v>0.03</v>
      </c>
      <c r="I128" s="145"/>
    </row>
    <row r="129" spans="1:9" ht="15">
      <c r="A129" s="148" t="s">
        <v>132</v>
      </c>
      <c r="B129" s="149"/>
      <c r="C129" s="55">
        <v>1</v>
      </c>
      <c r="D129" s="56">
        <f>H131</f>
        <v>0.0865</v>
      </c>
      <c r="E129" s="57">
        <f>C129-D129</f>
        <v>0.9135</v>
      </c>
      <c r="F129" s="19" t="s">
        <v>15</v>
      </c>
      <c r="G129" s="52">
        <f>I11</f>
        <v>0.05</v>
      </c>
      <c r="H129" s="145">
        <f>I11</f>
        <v>0.05</v>
      </c>
      <c r="I129" s="145"/>
    </row>
    <row r="130" spans="1:9" ht="15">
      <c r="A130" s="167" t="s">
        <v>133</v>
      </c>
      <c r="B130" s="168"/>
      <c r="C130" s="19">
        <v>1</v>
      </c>
      <c r="D130" s="58">
        <v>0.09</v>
      </c>
      <c r="E130" s="59">
        <f>C130-D130</f>
        <v>0.91</v>
      </c>
      <c r="F130" s="19" t="s">
        <v>134</v>
      </c>
      <c r="G130" s="52">
        <v>0</v>
      </c>
      <c r="H130" s="145">
        <v>0</v>
      </c>
      <c r="I130" s="145"/>
    </row>
    <row r="131" spans="1:9" ht="24.75" customHeight="1">
      <c r="A131" s="67" t="s">
        <v>135</v>
      </c>
      <c r="B131" s="169" t="s">
        <v>136</v>
      </c>
      <c r="C131" s="169"/>
      <c r="D131" s="169"/>
      <c r="E131" s="169"/>
      <c r="F131" s="28" t="s">
        <v>137</v>
      </c>
      <c r="G131" s="60">
        <f>SUM(G127:G130)</f>
        <v>0.14250000000000002</v>
      </c>
      <c r="H131" s="170">
        <f>SUM(H127:I130)</f>
        <v>0.0865</v>
      </c>
      <c r="I131" s="170"/>
    </row>
    <row r="132" spans="1:9" ht="15">
      <c r="A132" s="61"/>
      <c r="B132" s="171"/>
      <c r="C132" s="171"/>
      <c r="D132" s="171"/>
      <c r="E132" s="171"/>
      <c r="F132" s="171"/>
      <c r="G132" s="171"/>
      <c r="H132" s="171"/>
      <c r="I132" s="171"/>
    </row>
    <row r="133" spans="1:9" ht="15">
      <c r="A133" s="164" t="s">
        <v>138</v>
      </c>
      <c r="B133" s="165"/>
      <c r="C133" s="165"/>
      <c r="D133" s="165"/>
      <c r="E133" s="165"/>
      <c r="F133" s="165"/>
      <c r="G133" s="166"/>
      <c r="H133" s="40">
        <f>H121</f>
        <v>0.11213615783774243</v>
      </c>
      <c r="I133" s="41">
        <f>I121</f>
        <v>385.32202216334326</v>
      </c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158" t="s">
        <v>139</v>
      </c>
      <c r="B135" s="159"/>
      <c r="C135" s="159"/>
      <c r="D135" s="159"/>
      <c r="E135" s="159"/>
      <c r="F135" s="159"/>
      <c r="G135" s="159"/>
      <c r="H135" s="159"/>
      <c r="I135" s="160"/>
    </row>
    <row r="136" spans="1:9" ht="15">
      <c r="A136" s="161" t="s">
        <v>25</v>
      </c>
      <c r="B136" s="162"/>
      <c r="C136" s="162"/>
      <c r="D136" s="162"/>
      <c r="E136" s="162"/>
      <c r="F136" s="162"/>
      <c r="G136" s="162"/>
      <c r="H136" s="162"/>
      <c r="I136" s="163"/>
    </row>
    <row r="137" spans="1:9" ht="15">
      <c r="A137" s="19">
        <v>1</v>
      </c>
      <c r="B137" s="97" t="s">
        <v>140</v>
      </c>
      <c r="C137" s="98"/>
      <c r="D137" s="98"/>
      <c r="E137" s="98"/>
      <c r="F137" s="98"/>
      <c r="G137" s="99"/>
      <c r="H137" s="20">
        <f>I137/$G$154</f>
        <v>0.37918193509859455</v>
      </c>
      <c r="I137" s="62">
        <f>I30</f>
        <v>1689.1</v>
      </c>
    </row>
    <row r="138" spans="1:9" ht="15">
      <c r="A138" s="19">
        <v>2</v>
      </c>
      <c r="B138" s="97" t="s">
        <v>141</v>
      </c>
      <c r="C138" s="98"/>
      <c r="D138" s="98"/>
      <c r="E138" s="98"/>
      <c r="F138" s="98"/>
      <c r="G138" s="99"/>
      <c r="H138" s="20">
        <f>I138/$G$154</f>
        <v>0.2816070325723958</v>
      </c>
      <c r="I138" s="62">
        <f>I41+I53+I60+I64</f>
        <v>1254.443829436</v>
      </c>
    </row>
    <row r="139" spans="1:9" ht="15">
      <c r="A139" s="19">
        <v>3</v>
      </c>
      <c r="B139" s="110" t="s">
        <v>142</v>
      </c>
      <c r="C139" s="110"/>
      <c r="D139" s="110"/>
      <c r="E139" s="110"/>
      <c r="F139" s="110"/>
      <c r="G139" s="110"/>
      <c r="H139" s="20">
        <f>I139/$G$154</f>
        <v>0.11059469365583031</v>
      </c>
      <c r="I139" s="62">
        <f>I72</f>
        <v>492.654</v>
      </c>
    </row>
    <row r="140" spans="1:9" ht="15">
      <c r="A140" s="164" t="s">
        <v>143</v>
      </c>
      <c r="B140" s="165"/>
      <c r="C140" s="165"/>
      <c r="D140" s="165"/>
      <c r="E140" s="165"/>
      <c r="F140" s="165"/>
      <c r="G140" s="166"/>
      <c r="H140" s="40">
        <f>SUM(H137:H139)</f>
        <v>0.7713836613268207</v>
      </c>
      <c r="I140" s="41">
        <f>SUM(I137:I139)</f>
        <v>3436.197829436</v>
      </c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61" t="s">
        <v>84</v>
      </c>
      <c r="B142" s="162"/>
      <c r="C142" s="162"/>
      <c r="D142" s="162"/>
      <c r="E142" s="162"/>
      <c r="F142" s="162"/>
      <c r="G142" s="162"/>
      <c r="H142" s="162"/>
      <c r="I142" s="163"/>
    </row>
    <row r="143" spans="1:9" ht="15">
      <c r="A143" s="19">
        <v>1</v>
      </c>
      <c r="B143" s="97" t="s">
        <v>144</v>
      </c>
      <c r="C143" s="98"/>
      <c r="D143" s="98"/>
      <c r="E143" s="98"/>
      <c r="F143" s="98"/>
      <c r="G143" s="99"/>
      <c r="H143" s="20">
        <f>I143/$G$154</f>
        <v>0.07477007111674198</v>
      </c>
      <c r="I143" s="21">
        <f>I92</f>
        <v>333.07</v>
      </c>
    </row>
    <row r="144" spans="1:9" ht="15">
      <c r="A144" s="19">
        <v>2</v>
      </c>
      <c r="B144" s="97" t="s">
        <v>145</v>
      </c>
      <c r="C144" s="98"/>
      <c r="D144" s="98"/>
      <c r="E144" s="98"/>
      <c r="F144" s="98"/>
      <c r="G144" s="99"/>
      <c r="H144" s="20">
        <f>I144/$G$154</f>
        <v>0</v>
      </c>
      <c r="I144" s="21">
        <f>I102</f>
        <v>0</v>
      </c>
    </row>
    <row r="145" spans="1:9" ht="15">
      <c r="A145" s="19">
        <v>3</v>
      </c>
      <c r="B145" s="97" t="s">
        <v>146</v>
      </c>
      <c r="C145" s="98"/>
      <c r="D145" s="98"/>
      <c r="E145" s="98"/>
      <c r="F145" s="98"/>
      <c r="G145" s="99"/>
      <c r="H145" s="20">
        <f>I145/$G$154</f>
        <v>0.06734626755643737</v>
      </c>
      <c r="I145" s="21">
        <f>I106</f>
        <v>300</v>
      </c>
    </row>
    <row r="146" spans="1:9" ht="15">
      <c r="A146" s="164" t="s">
        <v>147</v>
      </c>
      <c r="B146" s="165"/>
      <c r="C146" s="165"/>
      <c r="D146" s="165"/>
      <c r="E146" s="165"/>
      <c r="F146" s="165"/>
      <c r="G146" s="166"/>
      <c r="H146" s="40">
        <f>SUM(H143:H145)</f>
        <v>0.14211633867317935</v>
      </c>
      <c r="I146" s="41">
        <f>SUM(I143:I145)</f>
        <v>633.0699999999999</v>
      </c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61" t="s">
        <v>112</v>
      </c>
      <c r="B148" s="162"/>
      <c r="C148" s="162"/>
      <c r="D148" s="162"/>
      <c r="E148" s="162"/>
      <c r="F148" s="162"/>
      <c r="G148" s="162"/>
      <c r="H148" s="162"/>
      <c r="I148" s="163"/>
    </row>
    <row r="149" spans="1:9" ht="15">
      <c r="A149" s="19">
        <v>1</v>
      </c>
      <c r="B149" s="97" t="s">
        <v>148</v>
      </c>
      <c r="C149" s="98"/>
      <c r="D149" s="98"/>
      <c r="E149" s="98"/>
      <c r="F149" s="98"/>
      <c r="G149" s="99"/>
      <c r="H149" s="20">
        <f>I149/$G$154</f>
        <v>0.08650000000000002</v>
      </c>
      <c r="I149" s="21">
        <f>I121</f>
        <v>385.32202216334326</v>
      </c>
    </row>
    <row r="150" spans="1:9" ht="15">
      <c r="A150" s="164" t="s">
        <v>149</v>
      </c>
      <c r="B150" s="165"/>
      <c r="C150" s="165"/>
      <c r="D150" s="165"/>
      <c r="E150" s="165"/>
      <c r="F150" s="165"/>
      <c r="G150" s="166"/>
      <c r="H150" s="40">
        <f>H149</f>
        <v>0.08650000000000002</v>
      </c>
      <c r="I150" s="41">
        <f>I121</f>
        <v>385.32202216334326</v>
      </c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75" t="s">
        <v>139</v>
      </c>
      <c r="B152" s="176"/>
      <c r="C152" s="176"/>
      <c r="D152" s="176"/>
      <c r="E152" s="176"/>
      <c r="F152" s="176"/>
      <c r="G152" s="176"/>
      <c r="H152" s="176"/>
      <c r="I152" s="177"/>
    </row>
    <row r="153" spans="1:9" ht="45">
      <c r="A153" s="178" t="s">
        <v>150</v>
      </c>
      <c r="B153" s="179"/>
      <c r="C153" s="179"/>
      <c r="D153" s="179"/>
      <c r="E153" s="179"/>
      <c r="F153" s="180"/>
      <c r="G153" s="63" t="s">
        <v>151</v>
      </c>
      <c r="H153" s="63" t="s">
        <v>152</v>
      </c>
      <c r="I153" s="63" t="s">
        <v>153</v>
      </c>
    </row>
    <row r="154" spans="1:9" ht="15">
      <c r="A154" s="181" t="str">
        <f>D5</f>
        <v>Técnico em Cabeamento Estruturado</v>
      </c>
      <c r="B154" s="182"/>
      <c r="C154" s="182"/>
      <c r="D154" s="182"/>
      <c r="E154" s="182"/>
      <c r="F154" s="183"/>
      <c r="G154" s="64">
        <f>I140+I146+I150</f>
        <v>4454.589851599343</v>
      </c>
      <c r="H154" s="76">
        <v>5</v>
      </c>
      <c r="I154" s="64">
        <f>G154*H154</f>
        <v>22272.949257996715</v>
      </c>
    </row>
    <row r="155" spans="1:9" ht="15">
      <c r="A155" s="181"/>
      <c r="B155" s="182"/>
      <c r="C155" s="182"/>
      <c r="D155" s="182"/>
      <c r="E155" s="182"/>
      <c r="F155" s="183"/>
      <c r="G155" s="63"/>
      <c r="H155" s="63"/>
      <c r="I155" s="64"/>
    </row>
    <row r="156" spans="1:9" ht="15">
      <c r="A156" s="172" t="s">
        <v>154</v>
      </c>
      <c r="B156" s="173"/>
      <c r="C156" s="173"/>
      <c r="D156" s="173"/>
      <c r="E156" s="173"/>
      <c r="F156" s="173"/>
      <c r="G156" s="173"/>
      <c r="H156" s="174"/>
      <c r="I156" s="65">
        <f>I154+I155</f>
        <v>22272.949257996715</v>
      </c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</sheetData>
  <sheetProtection/>
  <mergeCells count="143"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B117:G117"/>
    <mergeCell ref="B118:G118"/>
    <mergeCell ref="B119:G119"/>
    <mergeCell ref="B120:G120"/>
    <mergeCell ref="A121:G121"/>
    <mergeCell ref="B122:I122"/>
    <mergeCell ref="A109:B109"/>
    <mergeCell ref="A110:B110"/>
    <mergeCell ref="A112:G112"/>
    <mergeCell ref="A114:I114"/>
    <mergeCell ref="B115:G115"/>
    <mergeCell ref="B116:G116"/>
    <mergeCell ref="B101:G101"/>
    <mergeCell ref="A102:G102"/>
    <mergeCell ref="B104:G104"/>
    <mergeCell ref="B105:G105"/>
    <mergeCell ref="A106:G106"/>
    <mergeCell ref="A108:E108"/>
    <mergeCell ref="A95:E95"/>
    <mergeCell ref="A96:B96"/>
    <mergeCell ref="A97:B97"/>
    <mergeCell ref="B98:I98"/>
    <mergeCell ref="B99:G99"/>
    <mergeCell ref="B100:G100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A43:I43"/>
    <mergeCell ref="B44:G44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A22:I22"/>
    <mergeCell ref="B23:G23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K5:K8"/>
    <mergeCell ref="A1:I1"/>
    <mergeCell ref="A2:B2"/>
    <mergeCell ref="C2:D2"/>
    <mergeCell ref="E2:I2"/>
    <mergeCell ref="A3:B3"/>
    <mergeCell ref="D5:F5"/>
    <mergeCell ref="G5:H5"/>
    <mergeCell ref="A20:F20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1.28125" style="0" customWidth="1"/>
    <col min="2" max="2" width="14.140625" style="0" customWidth="1"/>
  </cols>
  <sheetData>
    <row r="1" spans="1:4" ht="19.5" thickBot="1">
      <c r="A1" s="188" t="s">
        <v>170</v>
      </c>
      <c r="B1" s="189"/>
      <c r="C1" s="189"/>
      <c r="D1" s="190"/>
    </row>
    <row r="2" spans="1:4" ht="19.5" thickBot="1">
      <c r="A2" s="77"/>
      <c r="B2" s="191" t="s">
        <v>171</v>
      </c>
      <c r="C2" s="192"/>
      <c r="D2" s="193"/>
    </row>
    <row r="3" spans="1:4" ht="19.5" thickBot="1">
      <c r="A3" s="77" t="s">
        <v>25</v>
      </c>
      <c r="B3" s="184" t="s">
        <v>172</v>
      </c>
      <c r="C3" s="185"/>
      <c r="D3" s="186"/>
    </row>
    <row r="4" spans="1:4" ht="19.5" thickBot="1">
      <c r="A4" s="77" t="s">
        <v>84</v>
      </c>
      <c r="B4" s="184" t="s">
        <v>172</v>
      </c>
      <c r="C4" s="185"/>
      <c r="D4" s="186"/>
    </row>
    <row r="5" spans="1:4" ht="19.5" thickBot="1">
      <c r="A5" s="77" t="s">
        <v>112</v>
      </c>
      <c r="B5" s="184" t="s">
        <v>172</v>
      </c>
      <c r="C5" s="185"/>
      <c r="D5" s="186"/>
    </row>
    <row r="6" spans="1:4" ht="19.5" thickBot="1">
      <c r="A6" s="79" t="s">
        <v>173</v>
      </c>
      <c r="B6" s="184" t="s">
        <v>172</v>
      </c>
      <c r="C6" s="185"/>
      <c r="D6" s="186"/>
    </row>
    <row r="7" spans="1:4" ht="18.75">
      <c r="A7" s="78"/>
      <c r="B7" s="187"/>
      <c r="C7" s="187"/>
      <c r="D7" s="187"/>
    </row>
  </sheetData>
  <sheetProtection/>
  <mergeCells count="7">
    <mergeCell ref="B6:D6"/>
    <mergeCell ref="B7:D7"/>
    <mergeCell ref="A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Ricardo Araujo Irmao</dc:creator>
  <cp:keywords/>
  <dc:description/>
  <cp:lastModifiedBy>Carla Verena do Nascimento Sousa</cp:lastModifiedBy>
  <dcterms:created xsi:type="dcterms:W3CDTF">2018-06-22T20:16:14Z</dcterms:created>
  <dcterms:modified xsi:type="dcterms:W3CDTF">2019-03-20T12:49:20Z</dcterms:modified>
  <cp:category/>
  <cp:version/>
  <cp:contentType/>
  <cp:contentStatus/>
</cp:coreProperties>
</file>